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yucba\ZADANIA PREDMETY\excel pre ekonomov\1_tyzden\"/>
    </mc:Choice>
  </mc:AlternateContent>
  <xr:revisionPtr revIDLastSave="0" documentId="13_ncr:1_{4392DA56-B110-4EEB-8932-52695E96C1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unkcie" sheetId="12" r:id="rId1"/>
    <sheet name="brigádnici" sheetId="2" r:id="rId2"/>
    <sheet name="zamestnanci" sheetId="5" r:id="rId3"/>
    <sheet name="uloha" sheetId="10" r:id="rId4"/>
    <sheet name="zamestnanci (2)" sheetId="11" r:id="rId5"/>
  </sheets>
  <externalReferences>
    <externalReference r:id="rId6"/>
    <externalReference r:id="rId7"/>
  </externalReferences>
  <definedNames>
    <definedName name="_xlnm._FilterDatabase" localSheetId="3" hidden="1">uloha!$A$9:$J$134</definedName>
    <definedName name="aa" localSheetId="0" hidden="1">{"zväčšené","Zvýšený",FALSE,"Senzit analýza";"z1","Normálny",FALSE,"Senzit analýza"}</definedName>
    <definedName name="aa" hidden="1">{"zväčšené","Zvýšený",FALSE,"Senzit analýza";"z1","Normálny",FALSE,"Senzit analýza"}</definedName>
    <definedName name="cena_bez_dph">'[1]názvy oblastí '!$C$7:$C$15</definedName>
    <definedName name="Čistý_zisk">'[2]Riešenie pomenovanie obl'!$F$7:$F$18</definedName>
    <definedName name="daň">'[1]názvy oblastí '!$B$3</definedName>
    <definedName name="DPH">1.2</definedName>
    <definedName name="_xlnm.Extract" localSheetId="3">uloha!$L$7:$U$7</definedName>
    <definedName name="hranica1">'[2]Riešenie pomenovanie obl'!$K$7</definedName>
    <definedName name="hranica2">'[2]Riešenie pomenovanie obl'!$K$8</definedName>
    <definedName name="Kapitál_na_konci_roka">'[2]Riešenie pomenovanie obl'!$E$7:$E$18</definedName>
    <definedName name="Kapitál_na_začiatku_roka">'[2]Riešenie pomenovanie obl'!$B$7:$B$18</definedName>
    <definedName name="_xlnm.Criteria" localSheetId="3">uloha!$I$2:$K$4</definedName>
    <definedName name="obraty">#REF!</definedName>
    <definedName name="Percento_daň">'[2]Riešenie pomenovanie obl'!$C$3</definedName>
    <definedName name="Percento_úrok">'[2]Riešenie pomenovanie obl'!$C$2</definedName>
    <definedName name="percento1">'[2]Riešenie pomenovanie obl'!$L$7</definedName>
    <definedName name="percento2">'[2]Riešenie pomenovanie obl'!$L$8</definedName>
    <definedName name="percento3">'[2]Riešenie pomenovanie obl'!$L$9</definedName>
    <definedName name="s" localSheetId="0" hidden="1">{"zväčšené","Zvýšený",FALSE,"Senzit analýza";"z1","Normálny",FALSE,"Senzit analýza"}</definedName>
    <definedName name="s" hidden="1">{"zväčšené","Zvýšený",FALSE,"Senzit analýza";"z1","Normálny",FALSE,"Senzit analýza"}</definedName>
    <definedName name="Úrok">'[2]Riešenie pomenovanie obl'!$C$7:$C$18</definedName>
    <definedName name="Vklad">#REF!</definedName>
    <definedName name="Vložený_kapitál">'[2]Riešenie pomenovanie obl'!$C$1</definedName>
    <definedName name="vyhl" localSheetId="0" hidden="1">{"zväčšené","Zvýšený",FALSE,"Senzit analýza";"z1","Normálny",FALSE,"Senzit analýza"}</definedName>
    <definedName name="vyhl" hidden="1">{"zväčšené","Zvýšený",FALSE,"Senzit analýza";"z1","Normálny",FALSE,"Senzit analýza"}</definedName>
    <definedName name="wrn.Druhá." localSheetId="0" hidden="1">{"zväčšené","Zvýšený",FALSE,"Senzit analýza";"z1","Normálny",FALSE,"Senzit analýza"}</definedName>
    <definedName name="wrn.Druhá." hidden="1">{"zväčšené","Zvýšený",FALSE,"Senzit analýza";"z1","Normálny",FALSE,"Senzit analýza"}</definedName>
    <definedName name="wrn.Prvá." localSheetId="0" hidden="1">{"zväčšené","Zvýšený",TRUE,"Senzit analýza";"zväčšené","Normálny",TRUE,"Senzit analýza"}</definedName>
    <definedName name="wrn.Prvá." hidden="1">{"zväčšené","Zvýšený",TRUE,"Senzit analýza";"zväčšené","Normálny",TRUE,"Senzit analýza"}</definedName>
    <definedName name="značky" comment="značky chladničiek">OFFSET('[1]názvy oblastí '!$G$6,0,0,COUNTA('[1]názvy oblastí '!$G$6:$G$23),1)</definedName>
  </definedNames>
  <calcPr calcId="191029"/>
  <pivotCaches>
    <pivotCache cacheId="2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5" i="10" l="1"/>
  <c r="G126" i="10"/>
  <c r="G96" i="10"/>
  <c r="G55" i="10"/>
  <c r="G45" i="10"/>
  <c r="G20" i="10"/>
  <c r="G136" i="10" s="1"/>
  <c r="E3" i="5"/>
  <c r="E4" i="5"/>
  <c r="E5" i="5"/>
  <c r="E6" i="5"/>
  <c r="E7" i="5"/>
  <c r="E8" i="5"/>
  <c r="E9" i="5"/>
  <c r="E10" i="5"/>
  <c r="E11" i="5"/>
  <c r="E2" i="5"/>
  <c r="D3" i="5"/>
  <c r="D4" i="5"/>
  <c r="D5" i="5"/>
  <c r="D6" i="5"/>
  <c r="D7" i="5"/>
  <c r="D8" i="5"/>
  <c r="D9" i="5"/>
  <c r="D10" i="5"/>
  <c r="D11" i="5"/>
  <c r="D2" i="5"/>
  <c r="J27" i="2"/>
  <c r="J22" i="2"/>
  <c r="J19" i="2"/>
  <c r="J16" i="2"/>
  <c r="J13" i="2"/>
  <c r="J10" i="2"/>
  <c r="J7" i="2"/>
  <c r="J6" i="2"/>
  <c r="J3" i="2"/>
  <c r="E31" i="12"/>
  <c r="E27" i="12"/>
  <c r="E26" i="12"/>
  <c r="E23" i="12"/>
  <c r="E22" i="12"/>
  <c r="E21" i="12"/>
  <c r="E20" i="12"/>
  <c r="E19" i="12"/>
  <c r="M8" i="12"/>
  <c r="M9" i="12"/>
  <c r="M10" i="12"/>
  <c r="M11" i="12"/>
  <c r="M12" i="12"/>
  <c r="M13" i="12"/>
  <c r="M14" i="12"/>
  <c r="M15" i="12"/>
  <c r="M7" i="12"/>
  <c r="L8" i="12"/>
  <c r="L9" i="12"/>
  <c r="L10" i="12"/>
  <c r="L11" i="12"/>
  <c r="L12" i="12"/>
  <c r="L13" i="12"/>
  <c r="L14" i="12"/>
  <c r="L15" i="12"/>
  <c r="L7" i="12"/>
  <c r="J7" i="12"/>
  <c r="K7" i="12"/>
  <c r="J8" i="12"/>
  <c r="K8" i="12"/>
  <c r="J9" i="12"/>
  <c r="K9" i="12"/>
  <c r="J10" i="12"/>
  <c r="K10" i="12"/>
  <c r="J11" i="12"/>
  <c r="K11" i="12"/>
  <c r="J12" i="12"/>
  <c r="K12" i="12"/>
  <c r="J13" i="12"/>
  <c r="K13" i="12"/>
  <c r="J14" i="12"/>
  <c r="K14" i="12"/>
  <c r="J15" i="12"/>
  <c r="K15" i="12"/>
  <c r="H8" i="12"/>
  <c r="H9" i="12"/>
  <c r="H10" i="12"/>
  <c r="H11" i="12"/>
  <c r="H12" i="12"/>
  <c r="H13" i="12"/>
  <c r="H14" i="12"/>
  <c r="H15" i="12"/>
  <c r="H7" i="12"/>
  <c r="D8" i="12"/>
  <c r="I8" i="12" s="1"/>
  <c r="D9" i="12"/>
  <c r="I9" i="12" s="1"/>
  <c r="D10" i="12"/>
  <c r="I10" i="12" s="1"/>
  <c r="D11" i="12"/>
  <c r="I11" i="12" s="1"/>
  <c r="D12" i="12"/>
  <c r="I12" i="12" s="1"/>
  <c r="D13" i="12"/>
  <c r="I13" i="12" s="1"/>
  <c r="D14" i="12"/>
  <c r="I14" i="12" s="1"/>
  <c r="D15" i="12"/>
  <c r="I15" i="12" s="1"/>
  <c r="D7" i="12"/>
  <c r="I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tc={E55A6E1C-B6EA-413B-A44C-E2D7B889D47B}</author>
  </authors>
  <commentList>
    <comment ref="M6" authorId="0" shapeId="0" xr:uid="{E55A6E1C-B6EA-413B-A44C-E2D7B889D47B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Vypočítať konkrétnu sumu provízie.</t>
      </text>
    </comment>
  </commentList>
</comments>
</file>

<file path=xl/sharedStrings.xml><?xml version="1.0" encoding="utf-8"?>
<sst xmlns="http://schemas.openxmlformats.org/spreadsheetml/2006/main" count="947" uniqueCount="312">
  <si>
    <t>jablká</t>
  </si>
  <si>
    <t>Meno brigádnika</t>
  </si>
  <si>
    <t>Bydlisko</t>
  </si>
  <si>
    <t>Mesiac zberu</t>
  </si>
  <si>
    <t>Druh ovocia</t>
  </si>
  <si>
    <t>Počet nazbieraných prepraviek</t>
  </si>
  <si>
    <t>Počet odpracovaných hodín</t>
  </si>
  <si>
    <t>Mikuš</t>
  </si>
  <si>
    <t>Valay</t>
  </si>
  <si>
    <t>Zedníková</t>
  </si>
  <si>
    <t>Matušek</t>
  </si>
  <si>
    <t>Krištofová</t>
  </si>
  <si>
    <t>Vondráčková</t>
  </si>
  <si>
    <t>Podjavorinská</t>
  </si>
  <si>
    <t>Bokroš</t>
  </si>
  <si>
    <t>Cesnaková</t>
  </si>
  <si>
    <t>Szalay</t>
  </si>
  <si>
    <t>Feher</t>
  </si>
  <si>
    <t>Háznová</t>
  </si>
  <si>
    <t>Zátopek</t>
  </si>
  <si>
    <t>Kološ</t>
  </si>
  <si>
    <t>Figúľ</t>
  </si>
  <si>
    <t>Kostka</t>
  </si>
  <si>
    <t>Sláviková</t>
  </si>
  <si>
    <t>Vargová</t>
  </si>
  <si>
    <t>Kráková</t>
  </si>
  <si>
    <t>Trnava</t>
  </si>
  <si>
    <t>Bratislava</t>
  </si>
  <si>
    <t>Nitra</t>
  </si>
  <si>
    <t>jún</t>
  </si>
  <si>
    <t>júl</t>
  </si>
  <si>
    <t>august</t>
  </si>
  <si>
    <t>marhule</t>
  </si>
  <si>
    <t>hrušky</t>
  </si>
  <si>
    <t xml:space="preserve">a) Vypočítajte, koľko hodín odpracoval najvýkonnejší brigádnik. </t>
  </si>
  <si>
    <t xml:space="preserve">Výsledok: </t>
  </si>
  <si>
    <t>b) Zistite, aký bol najvyšší a najnižší počet nazbieraných prepraviek.</t>
  </si>
  <si>
    <t>Výsledok 1:</t>
  </si>
  <si>
    <t>Výsledok 2:</t>
  </si>
  <si>
    <t>c) Zistite, koľko brigádnikov pochádza z Nitry.</t>
  </si>
  <si>
    <t>Výsledok:</t>
  </si>
  <si>
    <t>d) Zistite, koľko brigádnikov zbieralo jablká.</t>
  </si>
  <si>
    <t xml:space="preserve">e) Zistite, koľko brigádnikov pracovalo viac ako 40 hodín. </t>
  </si>
  <si>
    <t>f) Zistite, koľko brigádnikov je spolu z Nitry a Trnavy.</t>
  </si>
  <si>
    <t>g) Zistite, o koľko je viac brigádnikov z Bratislavy ako z Trnavy.</t>
  </si>
  <si>
    <t xml:space="preserve">h) Vypočítajte, koľko taxíkov s možnosťou prepravy štyroch </t>
  </si>
  <si>
    <t xml:space="preserve">spolucestujúcich okrem vodiča potrebujeme na odvoz brigádnikov, </t>
  </si>
  <si>
    <t xml:space="preserve">ktorí pracujú v júni a júli. </t>
  </si>
  <si>
    <t>Meno</t>
  </si>
  <si>
    <t xml:space="preserve">počet detí </t>
  </si>
  <si>
    <t>počet rokov vo firme</t>
  </si>
  <si>
    <t>Peter Malý</t>
  </si>
  <si>
    <t>Jozef Veľký</t>
  </si>
  <si>
    <t>Matej Slušný</t>
  </si>
  <si>
    <t>Eva Pekná</t>
  </si>
  <si>
    <t>Iveta Bystrá</t>
  </si>
  <si>
    <t>Jozef Mrkvička</t>
  </si>
  <si>
    <t>Ivan Holý</t>
  </si>
  <si>
    <t>Pavol Drobný</t>
  </si>
  <si>
    <t>Marek Horský</t>
  </si>
  <si>
    <t>Gabriel Pyšný</t>
  </si>
  <si>
    <t xml:space="preserve">jedno dieťa a pracujú vo firme aspoň 5 rokov. </t>
  </si>
  <si>
    <t>príspevok</t>
  </si>
  <si>
    <t>(tých čo nemajú nárok zvýraznite červeným písmom na žltom podklade)</t>
  </si>
  <si>
    <t>pôžička</t>
  </si>
  <si>
    <t>Martin</t>
  </si>
  <si>
    <t>Poprad</t>
  </si>
  <si>
    <r>
      <t>a) Pomocou</t>
    </r>
    <r>
      <rPr>
        <b/>
        <sz val="10"/>
        <rFont val="Arial"/>
        <family val="2"/>
        <charset val="238"/>
      </rPr>
      <t xml:space="preserve"> rozšíreného filtra</t>
    </r>
    <r>
      <rPr>
        <sz val="10"/>
        <rFont val="Arial"/>
        <family val="2"/>
        <charset val="238"/>
      </rPr>
      <t xml:space="preserve"> vyberte údaje za mesto </t>
    </r>
    <r>
      <rPr>
        <i/>
        <sz val="10"/>
        <rFont val="Arial"/>
        <family val="2"/>
        <charset val="238"/>
      </rPr>
      <t>Bratislava</t>
    </r>
    <r>
      <rPr>
        <sz val="10"/>
        <rFont val="Arial"/>
        <family val="2"/>
        <charset val="238"/>
      </rPr>
      <t xml:space="preserve"> a </t>
    </r>
    <r>
      <rPr>
        <i/>
        <sz val="10"/>
        <rFont val="Arial"/>
        <family val="2"/>
        <charset val="238"/>
      </rPr>
      <t>Brezno,</t>
    </r>
    <r>
      <rPr>
        <sz val="10"/>
        <rFont val="Arial"/>
        <family val="2"/>
        <charset val="238"/>
      </rPr>
      <t xml:space="preserve"> druh tovaru bude </t>
    </r>
    <r>
      <rPr>
        <i/>
        <sz val="10"/>
        <rFont val="Arial"/>
        <family val="2"/>
        <charset val="238"/>
      </rPr>
      <t>šanón</t>
    </r>
    <r>
      <rPr>
        <sz val="10"/>
        <rFont val="Arial"/>
        <family val="2"/>
        <charset val="238"/>
      </rPr>
      <t xml:space="preserve"> a </t>
    </r>
    <r>
      <rPr>
        <i/>
        <sz val="10"/>
        <rFont val="Arial"/>
        <family val="2"/>
        <charset val="238"/>
      </rPr>
      <t>množstvo bude viac ako 50</t>
    </r>
    <r>
      <rPr>
        <sz val="10"/>
        <rFont val="Arial"/>
        <family val="2"/>
        <charset val="238"/>
      </rPr>
      <t>. Oblasť kritérií bude od bunky I2. Výstupná oblasť bude od bunky L7.</t>
    </r>
  </si>
  <si>
    <r>
      <t xml:space="preserve">b) Vypočítajte priemernú </t>
    </r>
    <r>
      <rPr>
        <b/>
        <i/>
        <sz val="10"/>
        <rFont val="Arial"/>
        <family val="2"/>
        <charset val="238"/>
      </rPr>
      <t>jednotkovú cenu</t>
    </r>
    <r>
      <rPr>
        <sz val="10"/>
        <rFont val="Arial"/>
        <family val="2"/>
        <charset val="238"/>
      </rPr>
      <t xml:space="preserve"> za každé mesto.</t>
    </r>
  </si>
  <si>
    <r>
      <t xml:space="preserve">c) Pomocou </t>
    </r>
    <r>
      <rPr>
        <b/>
        <sz val="10"/>
        <rFont val="Arial"/>
        <family val="2"/>
        <charset val="238"/>
      </rPr>
      <t xml:space="preserve">podmieneného formátovania </t>
    </r>
    <r>
      <rPr>
        <sz val="10"/>
        <rFont val="Arial"/>
        <family val="2"/>
        <charset val="238"/>
      </rPr>
      <t xml:space="preserve">podfarbite modrou farbou tých obchodníkov, (stĺpec J) ktorých priezvisko končí na </t>
    </r>
    <r>
      <rPr>
        <b/>
        <i/>
        <sz val="10"/>
        <rFont val="Arial"/>
        <family val="2"/>
        <charset val="238"/>
      </rPr>
      <t>ova</t>
    </r>
    <r>
      <rPr>
        <sz val="10"/>
        <rFont val="Arial"/>
        <family val="2"/>
        <charset val="238"/>
      </rPr>
      <t>.</t>
    </r>
  </si>
  <si>
    <r>
      <t>d) Pomocou</t>
    </r>
    <r>
      <rPr>
        <b/>
        <sz val="10"/>
        <rFont val="Arial"/>
        <family val="2"/>
        <charset val="238"/>
      </rPr>
      <t xml:space="preserve"> podmieneného formátovania</t>
    </r>
    <r>
      <rPr>
        <sz val="10"/>
        <rFont val="Arial"/>
        <family val="2"/>
        <charset val="238"/>
      </rPr>
      <t xml:space="preserve"> podfarbite ružovou farbou celé riadky (stĺpce A až I) okrem priezviska obchodníka (stĺpec J), v ktorých je hodnota v poli </t>
    </r>
    <r>
      <rPr>
        <b/>
        <i/>
        <sz val="10"/>
        <rFont val="Arial"/>
        <family val="2"/>
        <charset val="238"/>
      </rPr>
      <t>JednotkovaCena</t>
    </r>
    <r>
      <rPr>
        <sz val="10"/>
        <rFont val="Arial"/>
        <family val="2"/>
        <charset val="238"/>
      </rPr>
      <t xml:space="preserve"> menšia, nanajvýš rovná ako celková priemerná jednotková cena.</t>
    </r>
  </si>
  <si>
    <t>mesiac</t>
  </si>
  <si>
    <t>ico</t>
  </si>
  <si>
    <t>NazovFirmy</t>
  </si>
  <si>
    <t>Mesto</t>
  </si>
  <si>
    <t>TovarSkupina</t>
  </si>
  <si>
    <t>TovarDruh</t>
  </si>
  <si>
    <t>JednotkovaCena</t>
  </si>
  <si>
    <t>Množstvo</t>
  </si>
  <si>
    <t>FakSuma</t>
  </si>
  <si>
    <t>Obchodník</t>
  </si>
  <si>
    <t>Argo</t>
  </si>
  <si>
    <t>Roznava</t>
  </si>
  <si>
    <t>mrazený tovar</t>
  </si>
  <si>
    <t>makrela</t>
  </si>
  <si>
    <t>Aspen</t>
  </si>
  <si>
    <t>kancelárske potreby</t>
  </si>
  <si>
    <t>fixy</t>
  </si>
  <si>
    <t>Danone</t>
  </si>
  <si>
    <t>obálky</t>
  </si>
  <si>
    <t>Danubex</t>
  </si>
  <si>
    <t>šport</t>
  </si>
  <si>
    <t>tričko</t>
  </si>
  <si>
    <t>BEZ</t>
  </si>
  <si>
    <t>Brezno</t>
  </si>
  <si>
    <t>špenát</t>
  </si>
  <si>
    <t>Buzgo</t>
  </si>
  <si>
    <t>ABC s.r.o.</t>
  </si>
  <si>
    <t>Cundor</t>
  </si>
  <si>
    <t>textil</t>
  </si>
  <si>
    <t>košeľa</t>
  </si>
  <si>
    <t>Dafak</t>
  </si>
  <si>
    <t>papier</t>
  </si>
  <si>
    <t>Dalkievov</t>
  </si>
  <si>
    <t>šál</t>
  </si>
  <si>
    <t>Dikov</t>
  </si>
  <si>
    <t>nápoje</t>
  </si>
  <si>
    <t>fanta</t>
  </si>
  <si>
    <t>rifle</t>
  </si>
  <si>
    <t>Druzik</t>
  </si>
  <si>
    <t>potraviny</t>
  </si>
  <si>
    <t>cukor</t>
  </si>
  <si>
    <t>Corgon</t>
  </si>
  <si>
    <t>soľ</t>
  </si>
  <si>
    <t>Grzova</t>
  </si>
  <si>
    <t>kopačky</t>
  </si>
  <si>
    <t>raketa</t>
  </si>
  <si>
    <t>pečivo</t>
  </si>
  <si>
    <t>Haderova</t>
  </si>
  <si>
    <t>Bramac</t>
  </si>
  <si>
    <t>Trencin</t>
  </si>
  <si>
    <t>box.vrece</t>
  </si>
  <si>
    <t>sveter</t>
  </si>
  <si>
    <t>Herinova</t>
  </si>
  <si>
    <t>nanuk</t>
  </si>
  <si>
    <t>morské potvory</t>
  </si>
  <si>
    <t>Hrom</t>
  </si>
  <si>
    <t>špagety</t>
  </si>
  <si>
    <t>Jezulov</t>
  </si>
  <si>
    <t>lopta</t>
  </si>
  <si>
    <t>pero</t>
  </si>
  <si>
    <t>múka</t>
  </si>
  <si>
    <t>Kis</t>
  </si>
  <si>
    <t>kofola</t>
  </si>
  <si>
    <t>blúzka</t>
  </si>
  <si>
    <t>Kostal</t>
  </si>
  <si>
    <t>coca cola</t>
  </si>
  <si>
    <t>Kovalova</t>
  </si>
  <si>
    <t>činky</t>
  </si>
  <si>
    <t>spinky</t>
  </si>
  <si>
    <t>ponožky</t>
  </si>
  <si>
    <t>šanón</t>
  </si>
  <si>
    <t>Kratka</t>
  </si>
  <si>
    <t>mirinda</t>
  </si>
  <si>
    <t>Krondakova</t>
  </si>
  <si>
    <t>tenisky</t>
  </si>
  <si>
    <t>minerálka</t>
  </si>
  <si>
    <t>korenie</t>
  </si>
  <si>
    <t>Kuklo</t>
  </si>
  <si>
    <t>ceruzka</t>
  </si>
  <si>
    <t>sukňa</t>
  </si>
  <si>
    <t>nohavice</t>
  </si>
  <si>
    <t>Lajko</t>
  </si>
  <si>
    <t>Lamik</t>
  </si>
  <si>
    <t>Lapakova</t>
  </si>
  <si>
    <t>Lilak</t>
  </si>
  <si>
    <t>gaštanové pyré</t>
  </si>
  <si>
    <t>Lipska</t>
  </si>
  <si>
    <t>Majtasova</t>
  </si>
  <si>
    <t>Musova</t>
  </si>
  <si>
    <t>Novansky</t>
  </si>
  <si>
    <t>Pornansky</t>
  </si>
  <si>
    <t>Rianska</t>
  </si>
  <si>
    <t>Sabo</t>
  </si>
  <si>
    <t>Simak</t>
  </si>
  <si>
    <t>Soubor</t>
  </si>
  <si>
    <t>chobotnica</t>
  </si>
  <si>
    <t>rybie filé</t>
  </si>
  <si>
    <t>Spalená</t>
  </si>
  <si>
    <t>Teman</t>
  </si>
  <si>
    <t>Tenikov</t>
  </si>
  <si>
    <t>Uhlova</t>
  </si>
  <si>
    <t>Werdik</t>
  </si>
  <si>
    <t>1) Príspevok dostanú tí zamestnanci firmy, ktorí majú aspoň</t>
  </si>
  <si>
    <t xml:space="preserve"> alebo pracujú vo firme viac ako 5 rokov. </t>
  </si>
  <si>
    <t>2) Pôžička sa prideľuje ľuďom, ktorí majú aspoň tri deti</t>
  </si>
  <si>
    <t>Zoznam zamestnancov, ktorí dostali mimoriadnu odmenu.</t>
  </si>
  <si>
    <t>Koľko zamestnancov z každého oddelenia získalo odmenu a v akej celkovej sume?</t>
  </si>
  <si>
    <t>Aká bola priemerná odmena na každom oddelení?</t>
  </si>
  <si>
    <t>ID</t>
  </si>
  <si>
    <t>Priezvisko</t>
  </si>
  <si>
    <t>Oddelenie</t>
  </si>
  <si>
    <t>Odmena</t>
  </si>
  <si>
    <t>Adamec</t>
  </si>
  <si>
    <t>Juraj</t>
  </si>
  <si>
    <t>Sklad</t>
  </si>
  <si>
    <t>Boledovická</t>
  </si>
  <si>
    <t>Iveta</t>
  </si>
  <si>
    <t>HR</t>
  </si>
  <si>
    <t>Citnavá</t>
  </si>
  <si>
    <t>Ester</t>
  </si>
  <si>
    <t>Marketing</t>
  </si>
  <si>
    <t>Čič</t>
  </si>
  <si>
    <t>Michal</t>
  </si>
  <si>
    <t>Drážik</t>
  </si>
  <si>
    <t>Štefan</t>
  </si>
  <si>
    <t>Ekonomické</t>
  </si>
  <si>
    <t>Dubovská</t>
  </si>
  <si>
    <t>Kristína</t>
  </si>
  <si>
    <t>Franková</t>
  </si>
  <si>
    <t>Eva</t>
  </si>
  <si>
    <t>Galbovská</t>
  </si>
  <si>
    <t>Pavlína</t>
  </si>
  <si>
    <t>Hladká</t>
  </si>
  <si>
    <t>Monika</t>
  </si>
  <si>
    <t>Hlboký</t>
  </si>
  <si>
    <t>Kamil</t>
  </si>
  <si>
    <t>IT</t>
  </si>
  <si>
    <t>Hronec</t>
  </si>
  <si>
    <t>Viktor</t>
  </si>
  <si>
    <t>Hrubá</t>
  </si>
  <si>
    <t>Lucia</t>
  </si>
  <si>
    <t>Ilavská</t>
  </si>
  <si>
    <t>Výroba</t>
  </si>
  <si>
    <t>Jankovičová</t>
  </si>
  <si>
    <t>Drahomíra</t>
  </si>
  <si>
    <t>Kôrka</t>
  </si>
  <si>
    <t>Adam</t>
  </si>
  <si>
    <t>Lúčna</t>
  </si>
  <si>
    <t>Danica</t>
  </si>
  <si>
    <t>Matejovská</t>
  </si>
  <si>
    <t>Martina</t>
  </si>
  <si>
    <t>Melkovský</t>
  </si>
  <si>
    <t>Peter</t>
  </si>
  <si>
    <t>Mokoš</t>
  </si>
  <si>
    <t>Roman</t>
  </si>
  <si>
    <t>Novotná</t>
  </si>
  <si>
    <t>Elena</t>
  </si>
  <si>
    <t>Nový</t>
  </si>
  <si>
    <t>Podolská</t>
  </si>
  <si>
    <t>Zuzana</t>
  </si>
  <si>
    <t>Postová</t>
  </si>
  <si>
    <t>Zdenka</t>
  </si>
  <si>
    <t>Repovská</t>
  </si>
  <si>
    <t>Adela</t>
  </si>
  <si>
    <t>Rumancová</t>
  </si>
  <si>
    <t>Ivana</t>
  </si>
  <si>
    <t>Snopková</t>
  </si>
  <si>
    <t>Stela</t>
  </si>
  <si>
    <t>Stehor</t>
  </si>
  <si>
    <t>Daniel</t>
  </si>
  <si>
    <t>Stojský</t>
  </si>
  <si>
    <t>Svitková</t>
  </si>
  <si>
    <t>Katarína</t>
  </si>
  <si>
    <t>Sýkorka</t>
  </si>
  <si>
    <t>Lukáš</t>
  </si>
  <si>
    <t>Šťastný</t>
  </si>
  <si>
    <t>Tomáš</t>
  </si>
  <si>
    <t>Trnková</t>
  </si>
  <si>
    <t>Zita</t>
  </si>
  <si>
    <t>Trocký</t>
  </si>
  <si>
    <t>Ján</t>
  </si>
  <si>
    <t>Vokolský</t>
  </si>
  <si>
    <t>Ivan</t>
  </si>
  <si>
    <t>Zupková</t>
  </si>
  <si>
    <t>Viera</t>
  </si>
  <si>
    <t>Zvolenská</t>
  </si>
  <si>
    <t>Anna</t>
  </si>
  <si>
    <t>Žiak</t>
  </si>
  <si>
    <t>Ľubomír</t>
  </si>
  <si>
    <t>DPH</t>
  </si>
  <si>
    <t>Počet predaných ks</t>
  </si>
  <si>
    <t>Tržby</t>
  </si>
  <si>
    <t>p.č.</t>
  </si>
  <si>
    <t>Typ</t>
  </si>
  <si>
    <t>Cena bez DPH</t>
  </si>
  <si>
    <t>Cena s DPH</t>
  </si>
  <si>
    <t>Október</t>
  </si>
  <si>
    <t>November</t>
  </si>
  <si>
    <t>December</t>
  </si>
  <si>
    <t>Spolu</t>
  </si>
  <si>
    <t>Provízie</t>
  </si>
  <si>
    <t>Hranica</t>
  </si>
  <si>
    <t>Tržby spolu</t>
  </si>
  <si>
    <t>Percento
provízie</t>
  </si>
  <si>
    <t>NZ534543</t>
  </si>
  <si>
    <t>&lt;</t>
  </si>
  <si>
    <t>M53HJS</t>
  </si>
  <si>
    <t>XLDF23</t>
  </si>
  <si>
    <t>&gt;=</t>
  </si>
  <si>
    <t>A234</t>
  </si>
  <si>
    <t>A456</t>
  </si>
  <si>
    <t>B4F3JJ34J</t>
  </si>
  <si>
    <t>A543HH6J</t>
  </si>
  <si>
    <t>43hx00</t>
  </si>
  <si>
    <t>ADF65</t>
  </si>
  <si>
    <t>ZÁKLADNÉ FUNKCIE</t>
  </si>
  <si>
    <t>Celková výška tržieb</t>
  </si>
  <si>
    <t>Priemerný počet predaných ks</t>
  </si>
  <si>
    <t>Počet položiek</t>
  </si>
  <si>
    <t>Maximálny počet predaných ks</t>
  </si>
  <si>
    <t>Minimálny počet predaných ks</t>
  </si>
  <si>
    <t>FUNKCIE S PODMIENKOU</t>
  </si>
  <si>
    <t>Počet položiek, kde sú tržby &gt; 10 tis. €</t>
  </si>
  <si>
    <t>Suma predaných ks, kde sú tržby &gt; 10 tis. €</t>
  </si>
  <si>
    <t>VYHĽADÁVACIE FUNKCIE</t>
  </si>
  <si>
    <t>Položka</t>
  </si>
  <si>
    <t>Predaj chladničiek v 4. štvrťroku 2019</t>
  </si>
  <si>
    <t>Riešenie pomocou kontingenčnej tabuľky!</t>
  </si>
  <si>
    <t>&gt;50</t>
  </si>
  <si>
    <t>Roznava Priemer</t>
  </si>
  <si>
    <t>Poprad Priemer</t>
  </si>
  <si>
    <t>Brezno Priemer</t>
  </si>
  <si>
    <t>Bratislava Priemer</t>
  </si>
  <si>
    <t>Martin Priemer</t>
  </si>
  <si>
    <t>Trencin Priemer</t>
  </si>
  <si>
    <t>Celkový priemer</t>
  </si>
  <si>
    <t>Označenia riadkov</t>
  </si>
  <si>
    <t>Celkový súčet</t>
  </si>
  <si>
    <t>Súčet z Odmena</t>
  </si>
  <si>
    <t>Počet z Odmena2</t>
  </si>
  <si>
    <t>Priemer z Odmena2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</si>
</sst>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&quot;Sk&quot;_-;\-* #,##0.00\ &quot;Sk&quot;_-;_-* &quot;-&quot;??\ &quot;Sk&quot;_-;_-@_-"/>
    <numFmt numFmtId="165" formatCode="_-* #,##0.00\ [$€-1]_-;\-* #,##0.00\ [$€-1]_-;_-* &quot;-&quot;??\ [$€-1]_-;_-@_-"/>
    <numFmt numFmtId="166" formatCode="_-* #,##0.00\ [$€-41B]_-;\-* #,##0.00\ [$€-41B]_-;_-* &quot;-&quot;??\ [$€-41B]_-;_-@_-"/>
    <numFmt numFmtId="167" formatCode="_-* #,##0\ &quot;Sk&quot;_-;\-* #,##0\ &quot;Sk&quot;_-;_-* &quot;-&quot;??\ &quot;Sk&quot;_-;_-@_-"/>
    <numFmt numFmtId="168" formatCode="_-* #,##0\ [$€-41B]_-;\-* #,##0\ [$€-41B]_-;_-* &quot;-&quot;??\ [$€-41B]_-;_-@_-"/>
    <numFmt numFmtId="169" formatCode="_-* #,##0.00\ _€_-;\-* #,##0.00\ _€_-;_-* &quot;-&quot;??\ _€_-;_-@_-"/>
    <numFmt numFmtId="170" formatCode="#,##0_ ;\-#,##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" fillId="5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1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0" xfId="1"/>
    <xf numFmtId="0" fontId="4" fillId="0" borderId="0" xfId="1" applyFont="1"/>
    <xf numFmtId="4" fontId="4" fillId="0" borderId="0" xfId="1" applyNumberFormat="1" applyFont="1"/>
    <xf numFmtId="165" fontId="3" fillId="0" borderId="0" xfId="2" applyNumberFormat="1" applyFont="1"/>
    <xf numFmtId="4" fontId="3" fillId="0" borderId="0" xfId="1" applyNumberFormat="1"/>
    <xf numFmtId="0" fontId="3" fillId="0" borderId="0" xfId="1" applyFont="1"/>
    <xf numFmtId="0" fontId="2" fillId="5" borderId="0" xfId="3" applyFont="1"/>
    <xf numFmtId="0" fontId="8" fillId="0" borderId="0" xfId="4"/>
    <xf numFmtId="0" fontId="7" fillId="6" borderId="4" xfId="4" applyFont="1" applyFill="1" applyBorder="1" applyAlignment="1">
      <alignment horizontal="center" vertical="center"/>
    </xf>
    <xf numFmtId="9" fontId="0" fillId="7" borderId="11" xfId="5" applyFont="1" applyFill="1" applyBorder="1"/>
    <xf numFmtId="0" fontId="2" fillId="0" borderId="0" xfId="4" applyFont="1" applyAlignment="1">
      <alignment horizontal="center" vertical="center"/>
    </xf>
    <xf numFmtId="0" fontId="7" fillId="6" borderId="15" xfId="4" applyFont="1" applyFill="1" applyBorder="1" applyAlignment="1">
      <alignment horizontal="center" vertical="center"/>
    </xf>
    <xf numFmtId="0" fontId="8" fillId="0" borderId="0" xfId="4" applyAlignment="1">
      <alignment horizontal="center" vertical="center"/>
    </xf>
    <xf numFmtId="0" fontId="7" fillId="6" borderId="15" xfId="4" applyFont="1" applyFill="1" applyBorder="1" applyAlignment="1">
      <alignment horizontal="center" vertical="center" wrapText="1"/>
    </xf>
    <xf numFmtId="0" fontId="8" fillId="0" borderId="0" xfId="4" applyAlignment="1">
      <alignment horizontal="center"/>
    </xf>
    <xf numFmtId="0" fontId="8" fillId="0" borderId="15" xfId="4" applyBorder="1" applyAlignment="1">
      <alignment horizontal="center"/>
    </xf>
    <xf numFmtId="0" fontId="8" fillId="0" borderId="15" xfId="4" applyBorder="1"/>
    <xf numFmtId="44" fontId="0" fillId="0" borderId="15" xfId="6" applyFont="1" applyBorder="1"/>
    <xf numFmtId="44" fontId="0" fillId="7" borderId="15" xfId="6" applyFont="1" applyFill="1" applyBorder="1"/>
    <xf numFmtId="1" fontId="8" fillId="7" borderId="15" xfId="4" applyNumberFormat="1" applyFill="1" applyBorder="1"/>
    <xf numFmtId="166" fontId="8" fillId="7" borderId="15" xfId="4" applyNumberFormat="1" applyFill="1" applyBorder="1"/>
    <xf numFmtId="167" fontId="9" fillId="0" borderId="13" xfId="6" applyNumberFormat="1" applyFont="1" applyBorder="1" applyAlignment="1" applyProtection="1">
      <alignment horizontal="center"/>
      <protection hidden="1"/>
    </xf>
    <xf numFmtId="168" fontId="8" fillId="0" borderId="13" xfId="6" applyNumberFormat="1" applyBorder="1" applyProtection="1">
      <protection hidden="1"/>
    </xf>
    <xf numFmtId="9" fontId="8" fillId="0" borderId="13" xfId="5" applyBorder="1" applyAlignment="1" applyProtection="1">
      <alignment horizontal="center"/>
      <protection hidden="1"/>
    </xf>
    <xf numFmtId="0" fontId="8" fillId="0" borderId="27" xfId="4" applyBorder="1" applyAlignment="1">
      <alignment horizontal="center"/>
    </xf>
    <xf numFmtId="0" fontId="8" fillId="0" borderId="27" xfId="4" applyBorder="1"/>
    <xf numFmtId="44" fontId="0" fillId="0" borderId="27" xfId="6" applyFont="1" applyBorder="1"/>
    <xf numFmtId="44" fontId="0" fillId="7" borderId="27" xfId="6" applyFont="1" applyFill="1" applyBorder="1"/>
    <xf numFmtId="1" fontId="8" fillId="7" borderId="27" xfId="4" applyNumberFormat="1" applyFill="1" applyBorder="1"/>
    <xf numFmtId="166" fontId="8" fillId="7" borderId="27" xfId="4" applyNumberFormat="1" applyFill="1" applyBorder="1"/>
    <xf numFmtId="167" fontId="9" fillId="0" borderId="14" xfId="6" applyNumberFormat="1" applyFont="1" applyBorder="1" applyAlignment="1" applyProtection="1">
      <alignment horizontal="center"/>
      <protection hidden="1"/>
    </xf>
    <xf numFmtId="168" fontId="8" fillId="0" borderId="14" xfId="6" applyNumberFormat="1" applyBorder="1" applyProtection="1">
      <protection hidden="1"/>
    </xf>
    <xf numFmtId="9" fontId="8" fillId="0" borderId="14" xfId="5" applyBorder="1" applyAlignment="1" applyProtection="1">
      <alignment horizontal="center"/>
      <protection hidden="1"/>
    </xf>
    <xf numFmtId="167" fontId="9" fillId="0" borderId="0" xfId="6" applyNumberFormat="1" applyFont="1" applyFill="1" applyBorder="1" applyAlignment="1" applyProtection="1">
      <alignment horizontal="left"/>
      <protection hidden="1"/>
    </xf>
    <xf numFmtId="44" fontId="0" fillId="0" borderId="27" xfId="6" applyFont="1" applyFill="1" applyBorder="1"/>
    <xf numFmtId="166" fontId="8" fillId="0" borderId="0" xfId="4" applyNumberFormat="1"/>
    <xf numFmtId="0" fontId="8" fillId="0" borderId="28" xfId="4" applyBorder="1" applyAlignment="1">
      <alignment horizontal="center"/>
    </xf>
    <xf numFmtId="0" fontId="8" fillId="0" borderId="28" xfId="4" applyBorder="1"/>
    <xf numFmtId="44" fontId="0" fillId="0" borderId="28" xfId="6" applyFont="1" applyFill="1" applyBorder="1"/>
    <xf numFmtId="44" fontId="0" fillId="7" borderId="28" xfId="6" applyFont="1" applyFill="1" applyBorder="1"/>
    <xf numFmtId="1" fontId="8" fillId="7" borderId="28" xfId="4" applyNumberFormat="1" applyFill="1" applyBorder="1"/>
    <xf numFmtId="166" fontId="8" fillId="7" borderId="28" xfId="4" applyNumberFormat="1" applyFill="1" applyBorder="1"/>
    <xf numFmtId="2" fontId="8" fillId="0" borderId="0" xfId="4" applyNumberFormat="1"/>
    <xf numFmtId="0" fontId="4" fillId="0" borderId="30" xfId="4" applyFont="1" applyBorder="1" applyAlignment="1">
      <alignment horizontal="center"/>
    </xf>
    <xf numFmtId="0" fontId="7" fillId="6" borderId="23" xfId="4" applyFont="1" applyFill="1" applyBorder="1" applyAlignment="1">
      <alignment horizontal="left" vertical="center"/>
    </xf>
    <xf numFmtId="0" fontId="7" fillId="6" borderId="26" xfId="4" applyFont="1" applyFill="1" applyBorder="1" applyAlignment="1">
      <alignment horizontal="left" vertical="center"/>
    </xf>
    <xf numFmtId="0" fontId="7" fillId="6" borderId="11" xfId="4" applyFont="1" applyFill="1" applyBorder="1" applyAlignment="1">
      <alignment horizontal="left" vertical="center"/>
    </xf>
    <xf numFmtId="0" fontId="4" fillId="0" borderId="5" xfId="4" applyFont="1" applyBorder="1" applyAlignment="1">
      <alignment horizontal="right" vertical="center" indent="1"/>
    </xf>
    <xf numFmtId="0" fontId="4" fillId="0" borderId="6" xfId="4" applyFont="1" applyBorder="1" applyAlignment="1">
      <alignment horizontal="right" vertical="center" indent="1"/>
    </xf>
    <xf numFmtId="170" fontId="0" fillId="8" borderId="6" xfId="7" applyNumberFormat="1" applyFont="1" applyFill="1" applyBorder="1" applyAlignment="1">
      <alignment horizontal="center" vertical="center"/>
    </xf>
    <xf numFmtId="170" fontId="0" fillId="8" borderId="7" xfId="7" applyNumberFormat="1" applyFont="1" applyFill="1" applyBorder="1" applyAlignment="1">
      <alignment horizontal="center" vertical="center"/>
    </xf>
    <xf numFmtId="0" fontId="4" fillId="0" borderId="8" xfId="4" applyFont="1" applyBorder="1" applyAlignment="1">
      <alignment horizontal="right" vertical="center" indent="1"/>
    </xf>
    <xf numFmtId="0" fontId="4" fillId="0" borderId="4" xfId="4" applyFont="1" applyBorder="1" applyAlignment="1">
      <alignment horizontal="right" vertical="center" indent="1"/>
    </xf>
    <xf numFmtId="1" fontId="0" fillId="7" borderId="4" xfId="7" applyNumberFormat="1" applyFont="1" applyFill="1" applyBorder="1" applyAlignment="1">
      <alignment horizontal="center" vertical="center"/>
    </xf>
    <xf numFmtId="1" fontId="0" fillId="7" borderId="9" xfId="7" applyNumberFormat="1" applyFont="1" applyFill="1" applyBorder="1" applyAlignment="1">
      <alignment horizontal="center" vertical="center"/>
    </xf>
    <xf numFmtId="0" fontId="8" fillId="7" borderId="23" xfId="4" applyFill="1" applyBorder="1" applyAlignment="1">
      <alignment horizontal="right" vertical="center"/>
    </xf>
    <xf numFmtId="0" fontId="8" fillId="7" borderId="11" xfId="4" applyFill="1" applyBorder="1" applyAlignment="1">
      <alignment horizontal="right" vertical="center"/>
    </xf>
    <xf numFmtId="1" fontId="8" fillId="7" borderId="23" xfId="4" applyNumberFormat="1" applyFill="1" applyBorder="1" applyAlignment="1">
      <alignment horizontal="right" vertical="center"/>
    </xf>
    <xf numFmtId="1" fontId="8" fillId="7" borderId="11" xfId="4" applyNumberFormat="1" applyFill="1" applyBorder="1" applyAlignment="1">
      <alignment horizontal="right" vertical="center"/>
    </xf>
    <xf numFmtId="1" fontId="0" fillId="7" borderId="23" xfId="7" applyNumberFormat="1" applyFont="1" applyFill="1" applyBorder="1" applyAlignment="1">
      <alignment horizontal="center" vertical="center"/>
    </xf>
    <xf numFmtId="1" fontId="0" fillId="7" borderId="29" xfId="7" applyNumberFormat="1" applyFont="1" applyFill="1" applyBorder="1" applyAlignment="1">
      <alignment horizontal="center" vertical="center"/>
    </xf>
    <xf numFmtId="0" fontId="4" fillId="0" borderId="10" xfId="4" applyFont="1" applyBorder="1" applyAlignment="1">
      <alignment horizontal="right" vertical="center" indent="1"/>
    </xf>
    <xf numFmtId="0" fontId="4" fillId="0" borderId="16" xfId="4" applyFont="1" applyBorder="1" applyAlignment="1">
      <alignment horizontal="right" vertical="center" indent="1"/>
    </xf>
    <xf numFmtId="1" fontId="0" fillId="7" borderId="16" xfId="7" applyNumberFormat="1" applyFont="1" applyFill="1" applyBorder="1" applyAlignment="1">
      <alignment horizontal="center" vertical="center"/>
    </xf>
    <xf numFmtId="1" fontId="0" fillId="7" borderId="17" xfId="7" applyNumberFormat="1" applyFont="1" applyFill="1" applyBorder="1" applyAlignment="1">
      <alignment horizontal="center" vertical="center"/>
    </xf>
    <xf numFmtId="0" fontId="7" fillId="6" borderId="23" xfId="4" applyFont="1" applyFill="1" applyBorder="1" applyAlignment="1">
      <alignment horizontal="center" vertical="center"/>
    </xf>
    <xf numFmtId="0" fontId="7" fillId="6" borderId="26" xfId="4" applyFont="1" applyFill="1" applyBorder="1" applyAlignment="1">
      <alignment horizontal="center" vertical="center"/>
    </xf>
    <xf numFmtId="0" fontId="7" fillId="6" borderId="11" xfId="4" applyFont="1" applyFill="1" applyBorder="1" applyAlignment="1">
      <alignment horizontal="center" vertical="center"/>
    </xf>
    <xf numFmtId="166" fontId="0" fillId="7" borderId="4" xfId="7" applyNumberFormat="1" applyFont="1" applyFill="1" applyBorder="1" applyAlignment="1">
      <alignment horizontal="center" vertical="center"/>
    </xf>
    <xf numFmtId="166" fontId="0" fillId="7" borderId="9" xfId="7" applyNumberFormat="1" applyFont="1" applyFill="1" applyBorder="1" applyAlignment="1">
      <alignment horizontal="center" vertical="center"/>
    </xf>
    <xf numFmtId="2" fontId="0" fillId="7" borderId="4" xfId="7" applyNumberFormat="1" applyFont="1" applyFill="1" applyBorder="1" applyAlignment="1">
      <alignment horizontal="center" vertical="center"/>
    </xf>
    <xf numFmtId="2" fontId="0" fillId="7" borderId="9" xfId="7" applyNumberFormat="1" applyFont="1" applyFill="1" applyBorder="1" applyAlignment="1">
      <alignment horizontal="center" vertical="center"/>
    </xf>
    <xf numFmtId="0" fontId="3" fillId="4" borderId="0" xfId="1" applyFont="1" applyFill="1" applyAlignment="1">
      <alignment horizontal="left" vertical="top" wrapText="1"/>
    </xf>
    <xf numFmtId="0" fontId="3" fillId="4" borderId="0" xfId="1" applyFont="1" applyFill="1" applyAlignment="1">
      <alignment horizontal="left" vertical="top"/>
    </xf>
    <xf numFmtId="0" fontId="3" fillId="4" borderId="0" xfId="1" applyFill="1" applyAlignment="1">
      <alignment horizontal="left" vertical="top"/>
    </xf>
    <xf numFmtId="0" fontId="3" fillId="2" borderId="0" xfId="1" applyFont="1" applyFill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8">
    <cellStyle name="40 % - zvýraznenie6" xfId="3" builtinId="51"/>
    <cellStyle name="Čiarka 2" xfId="7" xr:uid="{CB15148C-8D0C-4C7B-8D10-E2A889ACD33B}"/>
    <cellStyle name="Mena 2" xfId="2" xr:uid="{00000000-0005-0000-0000-000000000000}"/>
    <cellStyle name="Mena 3" xfId="6" xr:uid="{EFF42B59-3601-4338-BCC6-F776C87C9947}"/>
    <cellStyle name="Normálna" xfId="0" builtinId="0"/>
    <cellStyle name="Normálna 2" xfId="1" xr:uid="{00000000-0005-0000-0000-000002000000}"/>
    <cellStyle name="Normálna 3" xfId="4" xr:uid="{4912218E-6E08-4E3A-AFA7-E9107C535256}"/>
    <cellStyle name="Percentá 2" xfId="5" xr:uid="{9DB59147-7867-4DBF-9127-02F6E8DB1592}"/>
  </cellStyles>
  <dxfs count="6">
    <dxf>
      <fill>
        <patternFill>
          <bgColor theme="9" tint="0.79998168889431442"/>
        </patternFill>
      </fill>
    </dxf>
    <dxf>
      <fill>
        <patternFill>
          <bgColor rgb="FF0070C0"/>
        </patternFill>
      </fill>
    </dxf>
    <dxf>
      <fill>
        <patternFill>
          <bgColor theme="9" tint="0.79998168889431442"/>
        </patternFill>
      </fill>
    </dxf>
    <dxf>
      <fill>
        <patternFill>
          <bgColor rgb="FF0070C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arcelaH\Downloads\01_Vzorce%20a%20funkcie%20Lektor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empc\Downloads\Desktop\uprac\Lapis\_xls\_xls%20p\_Excel%20pokrocily%2022_23.10.2013%202010\02%20Banka%20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zvy oblastí "/>
      <sheetName val="Dátum a čas"/>
      <sheetName val="Matematické a štatistické"/>
      <sheetName val="Vyhľadávacie"/>
      <sheetName val="Finančné"/>
      <sheetName val="Textové"/>
      <sheetName val="Logické"/>
      <sheetName val="Chyby vo vzorcoch"/>
      <sheetName val="Funkcie"/>
    </sheetNames>
    <sheetDataSet>
      <sheetData sheetId="0">
        <row r="3">
          <cell r="B3">
            <v>0.19</v>
          </cell>
        </row>
        <row r="6">
          <cell r="G6" t="str">
            <v>samsung</v>
          </cell>
        </row>
        <row r="7">
          <cell r="C7">
            <v>550.23</v>
          </cell>
          <cell r="G7" t="str">
            <v xml:space="preserve">calex </v>
          </cell>
        </row>
        <row r="8">
          <cell r="C8">
            <v>710.11</v>
          </cell>
          <cell r="G8" t="str">
            <v>whirpool</v>
          </cell>
        </row>
        <row r="9">
          <cell r="C9">
            <v>586.32000000000005</v>
          </cell>
          <cell r="G9" t="str">
            <v>LG</v>
          </cell>
        </row>
        <row r="10">
          <cell r="C10">
            <v>112</v>
          </cell>
        </row>
        <row r="11">
          <cell r="C11">
            <v>1005.4</v>
          </cell>
        </row>
        <row r="12">
          <cell r="C12">
            <v>613.5</v>
          </cell>
        </row>
        <row r="13">
          <cell r="C13">
            <v>109.34</v>
          </cell>
        </row>
        <row r="14">
          <cell r="C14">
            <v>502</v>
          </cell>
        </row>
        <row r="15">
          <cell r="C15">
            <v>595.72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danie"/>
      <sheetName val="Riešenie pomenovanie obl"/>
      <sheetName val="Riešenie odkazy"/>
      <sheetName val="Textové funkcie opakovanie"/>
      <sheetName val="Chyby vo vzorcoch"/>
    </sheetNames>
    <sheetDataSet>
      <sheetData sheetId="0"/>
      <sheetData sheetId="1">
        <row r="1">
          <cell r="C1">
            <v>5000</v>
          </cell>
        </row>
        <row r="2">
          <cell r="C2">
            <v>2.7E-2</v>
          </cell>
        </row>
        <row r="3">
          <cell r="C3">
            <v>0.19</v>
          </cell>
        </row>
        <row r="7">
          <cell r="B7">
            <v>5000</v>
          </cell>
          <cell r="C7">
            <v>135</v>
          </cell>
          <cell r="E7">
            <v>5109.3500000000004</v>
          </cell>
          <cell r="F7">
            <v>109.35000000000036</v>
          </cell>
          <cell r="K7">
            <v>115</v>
          </cell>
          <cell r="L7">
            <v>0.08</v>
          </cell>
        </row>
        <row r="8">
          <cell r="B8">
            <v>5109.3500000000004</v>
          </cell>
          <cell r="C8">
            <v>137.95245</v>
          </cell>
          <cell r="E8">
            <v>5221.0914844999998</v>
          </cell>
          <cell r="F8">
            <v>111.74148449999939</v>
          </cell>
          <cell r="K8">
            <v>120</v>
          </cell>
          <cell r="L8">
            <v>0.1</v>
          </cell>
        </row>
        <row r="9">
          <cell r="B9">
            <v>5221.0914844999998</v>
          </cell>
          <cell r="C9">
            <v>140.96947008149999</v>
          </cell>
          <cell r="E9">
            <v>5335.2767552660143</v>
          </cell>
          <cell r="F9">
            <v>114.18527076601458</v>
          </cell>
          <cell r="L9">
            <v>0.12</v>
          </cell>
        </row>
        <row r="10">
          <cell r="B10">
            <v>5335.2767552660143</v>
          </cell>
          <cell r="C10">
            <v>144.05247239218238</v>
          </cell>
          <cell r="E10">
            <v>5451.9592579036826</v>
          </cell>
          <cell r="F10">
            <v>116.68250263766822</v>
          </cell>
        </row>
        <row r="11">
          <cell r="B11">
            <v>5451.9592579036826</v>
          </cell>
          <cell r="C11">
            <v>147.20289996339943</v>
          </cell>
          <cell r="E11">
            <v>5571.193606874036</v>
          </cell>
          <cell r="F11">
            <v>119.23434897035349</v>
          </cell>
        </row>
        <row r="12">
          <cell r="B12">
            <v>5571.193606874036</v>
          </cell>
          <cell r="C12">
            <v>150.42222738559897</v>
          </cell>
          <cell r="E12">
            <v>5693.0356110563716</v>
          </cell>
          <cell r="F12">
            <v>121.84200418233559</v>
          </cell>
        </row>
        <row r="13">
          <cell r="B13">
            <v>5693.0356110563716</v>
          </cell>
          <cell r="C13">
            <v>153.71196149852204</v>
          </cell>
          <cell r="E13">
            <v>5817.5422998701742</v>
          </cell>
          <cell r="F13">
            <v>124.50668881380261</v>
          </cell>
        </row>
        <row r="14">
          <cell r="B14">
            <v>5817.5422998701742</v>
          </cell>
          <cell r="C14">
            <v>157.07364209649469</v>
          </cell>
          <cell r="E14">
            <v>5944.7719499683353</v>
          </cell>
          <cell r="F14">
            <v>127.22965009816107</v>
          </cell>
        </row>
        <row r="15">
          <cell r="B15">
            <v>5944.7719499683353</v>
          </cell>
          <cell r="C15">
            <v>160.50884264914504</v>
          </cell>
          <cell r="E15">
            <v>6074.7841125141422</v>
          </cell>
          <cell r="F15">
            <v>130.01216254580686</v>
          </cell>
        </row>
        <row r="16">
          <cell r="B16">
            <v>6074.7841125141422</v>
          </cell>
          <cell r="C16">
            <v>164.01917103788185</v>
          </cell>
          <cell r="E16">
            <v>6207.6396410548268</v>
          </cell>
          <cell r="F16">
            <v>132.85552854068465</v>
          </cell>
        </row>
        <row r="17">
          <cell r="B17">
            <v>6207.6396410548268</v>
          </cell>
          <cell r="C17">
            <v>167.60627030848033</v>
          </cell>
          <cell r="E17">
            <v>6343.4007200046954</v>
          </cell>
          <cell r="F17">
            <v>135.76107894986853</v>
          </cell>
        </row>
        <row r="18">
          <cell r="B18">
            <v>6343.4007200046954</v>
          </cell>
          <cell r="C18">
            <v>171.27181944012676</v>
          </cell>
          <cell r="E18">
            <v>6482.1308937511985</v>
          </cell>
          <cell r="F18">
            <v>138.73017374650317</v>
          </cell>
        </row>
      </sheetData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cela Hallová" id="{8405BB9F-11C1-42B8-B058-13C4E528BE48}" userId="Marcela Hallová" providerId="Non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Priezvisko" refreshedDate="44096.522785069443" createdVersion="6" refreshedVersion="6" minRefreshableVersion="3" recordCount="37" xr:uid="{46EB4625-23EF-4C4E-8F18-552B999D5422}">
  <cacheSource type="worksheet">
    <worksheetSource ref="A3:E40" sheet="zamestnanci (2)"/>
  </cacheSource>
  <cacheFields count="5">
    <cacheField name="ID" numFmtId="0">
      <sharedItems containsSemiMixedTypes="0" containsString="0" containsNumber="1" containsInteger="1" minValue="1367" maxValue="9144"/>
    </cacheField>
    <cacheField name="Priezvisko" numFmtId="0">
      <sharedItems/>
    </cacheField>
    <cacheField name="Meno" numFmtId="0">
      <sharedItems/>
    </cacheField>
    <cacheField name="Oddelenie" numFmtId="0">
      <sharedItems count="6">
        <s v="Sklad"/>
        <s v="HR"/>
        <s v="Marketing"/>
        <s v="Ekonomické"/>
        <s v="IT"/>
        <s v="Výroba"/>
      </sharedItems>
    </cacheField>
    <cacheField name="Odmena" numFmtId="0">
      <sharedItems containsSemiMixedTypes="0" containsString="0" containsNumber="1" containsInteger="1" minValue="119" maxValue="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n v="6705"/>
    <s v="Adamec"/>
    <s v="Juraj"/>
    <x v="0"/>
    <n v="229"/>
  </r>
  <r>
    <n v="6375"/>
    <s v="Boledovická"/>
    <s v="Iveta"/>
    <x v="1"/>
    <n v="335"/>
  </r>
  <r>
    <n v="9006"/>
    <s v="Citnavá"/>
    <s v="Ester"/>
    <x v="2"/>
    <n v="535"/>
  </r>
  <r>
    <n v="1574"/>
    <s v="Čič"/>
    <s v="Michal"/>
    <x v="0"/>
    <n v="441"/>
  </r>
  <r>
    <n v="6244"/>
    <s v="Drážik"/>
    <s v="Štefan"/>
    <x v="3"/>
    <n v="433"/>
  </r>
  <r>
    <n v="9029"/>
    <s v="Dubovská"/>
    <s v="Kristína"/>
    <x v="0"/>
    <n v="198"/>
  </r>
  <r>
    <n v="5075"/>
    <s v="Franková"/>
    <s v="Eva"/>
    <x v="1"/>
    <n v="168"/>
  </r>
  <r>
    <n v="2756"/>
    <s v="Galbovská"/>
    <s v="Pavlína"/>
    <x v="0"/>
    <n v="534"/>
  </r>
  <r>
    <n v="5802"/>
    <s v="Hladká"/>
    <s v="Monika"/>
    <x v="3"/>
    <n v="320"/>
  </r>
  <r>
    <n v="8036"/>
    <s v="Hlboký"/>
    <s v="Kamil"/>
    <x v="4"/>
    <n v="596"/>
  </r>
  <r>
    <n v="5789"/>
    <s v="Hronec"/>
    <s v="Viktor"/>
    <x v="1"/>
    <n v="291"/>
  </r>
  <r>
    <n v="6043"/>
    <s v="Hrubá"/>
    <s v="Lucia"/>
    <x v="0"/>
    <n v="301"/>
  </r>
  <r>
    <n v="5671"/>
    <s v="Ilavská"/>
    <s v="Eva"/>
    <x v="5"/>
    <n v="348"/>
  </r>
  <r>
    <n v="2515"/>
    <s v="Jankovičová"/>
    <s v="Drahomíra"/>
    <x v="5"/>
    <n v="341"/>
  </r>
  <r>
    <n v="1824"/>
    <s v="Kôrka"/>
    <s v="Adam"/>
    <x v="3"/>
    <n v="148"/>
  </r>
  <r>
    <n v="3073"/>
    <s v="Lúčna"/>
    <s v="Danica"/>
    <x v="4"/>
    <n v="495"/>
  </r>
  <r>
    <n v="4328"/>
    <s v="Matejovská"/>
    <s v="Martina"/>
    <x v="5"/>
    <n v="287"/>
  </r>
  <r>
    <n v="2065"/>
    <s v="Melkovský"/>
    <s v="Peter"/>
    <x v="3"/>
    <n v="339"/>
  </r>
  <r>
    <n v="5921"/>
    <s v="Mokoš"/>
    <s v="Roman"/>
    <x v="4"/>
    <n v="537"/>
  </r>
  <r>
    <n v="9144"/>
    <s v="Novotná"/>
    <s v="Elena"/>
    <x v="5"/>
    <n v="285"/>
  </r>
  <r>
    <n v="1460"/>
    <s v="Nový"/>
    <s v="Martin"/>
    <x v="3"/>
    <n v="318"/>
  </r>
  <r>
    <n v="7883"/>
    <s v="Podolská"/>
    <s v="Zuzana"/>
    <x v="5"/>
    <n v="511"/>
  </r>
  <r>
    <n v="6529"/>
    <s v="Postová"/>
    <s v="Zdenka"/>
    <x v="5"/>
    <n v="600"/>
  </r>
  <r>
    <n v="1695"/>
    <s v="Repovská"/>
    <s v="Adela"/>
    <x v="5"/>
    <n v="415"/>
  </r>
  <r>
    <n v="3171"/>
    <s v="Rumancová"/>
    <s v="Ivana"/>
    <x v="3"/>
    <n v="532"/>
  </r>
  <r>
    <n v="6119"/>
    <s v="Snopková"/>
    <s v="Stela"/>
    <x v="1"/>
    <n v="320"/>
  </r>
  <r>
    <n v="3274"/>
    <s v="Stehor"/>
    <s v="Daniel"/>
    <x v="0"/>
    <n v="158"/>
  </r>
  <r>
    <n v="8711"/>
    <s v="Stojský"/>
    <s v="Martin"/>
    <x v="5"/>
    <n v="292"/>
  </r>
  <r>
    <n v="4943"/>
    <s v="Svitková"/>
    <s v="Katarína"/>
    <x v="5"/>
    <n v="514"/>
  </r>
  <r>
    <n v="3546"/>
    <s v="Sýkorka"/>
    <s v="Lukáš"/>
    <x v="1"/>
    <n v="600"/>
  </r>
  <r>
    <n v="4531"/>
    <s v="Šťastný"/>
    <s v="Tomáš"/>
    <x v="0"/>
    <n v="394"/>
  </r>
  <r>
    <n v="1367"/>
    <s v="Trnková"/>
    <s v="Zita"/>
    <x v="5"/>
    <n v="550"/>
  </r>
  <r>
    <n v="2409"/>
    <s v="Trocký"/>
    <s v="Ján"/>
    <x v="0"/>
    <n v="536"/>
  </r>
  <r>
    <n v="6466"/>
    <s v="Vokolský"/>
    <s v="Ivan"/>
    <x v="5"/>
    <n v="206"/>
  </r>
  <r>
    <n v="4229"/>
    <s v="Zupková"/>
    <s v="Viera"/>
    <x v="2"/>
    <n v="236"/>
  </r>
  <r>
    <n v="2386"/>
    <s v="Zvolenská"/>
    <s v="Anna"/>
    <x v="5"/>
    <n v="119"/>
  </r>
  <r>
    <n v="4945"/>
    <s v="Žiak"/>
    <s v="Ľubomír"/>
    <x v="5"/>
    <n v="2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9E680B-5C25-4D43-9309-13D089FDFD26}" name="Kontingenčná tabuľka1" cacheId="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J7:M14" firstHeaderRow="0" firstDataRow="1" firstDataCol="1"/>
  <pivotFields count="5">
    <pivotField showAll="0"/>
    <pivotField showAll="0"/>
    <pivotField showAll="0"/>
    <pivotField axis="axisRow" showAll="0">
      <items count="7">
        <item x="3"/>
        <item x="1"/>
        <item x="4"/>
        <item x="2"/>
        <item x="0"/>
        <item x="5"/>
        <item t="default"/>
      </items>
    </pivotField>
    <pivotField dataField="1"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očet z Odmena2" fld="4" subtotal="count" baseField="3" baseItem="0"/>
    <dataField name="Súčet z Odmena" fld="4" baseField="0" baseItem="0"/>
    <dataField name="Priemer z Odmena2" fld="4" subtotal="average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6" dT="2020-09-03T11:13:25.47" personId="{8405BB9F-11C1-42B8-B058-13C4E528BE48}" id="{E55A6E1C-B6EA-413B-A44C-E2D7B889D47B}">
    <text>Vypočítať konkrétnu sumu provízie.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FDC6-74E6-4DA0-8DBB-EAB4F87B20F4}">
  <dimension ref="A1:Q31"/>
  <sheetViews>
    <sheetView tabSelected="1" workbookViewId="0">
      <selection activeCell="I21" sqref="I21"/>
    </sheetView>
  </sheetViews>
  <sheetFormatPr defaultRowHeight="15" x14ac:dyDescent="0.25"/>
  <cols>
    <col min="1" max="1" width="9.28515625" style="37" customWidth="1"/>
    <col min="2" max="2" width="9.5703125" style="37" bestFit="1" customWidth="1"/>
    <col min="3" max="3" width="13.28515625" style="37" bestFit="1" customWidth="1"/>
    <col min="4" max="4" width="13.5703125" style="37" customWidth="1"/>
    <col min="5" max="5" width="12.140625" style="37" customWidth="1"/>
    <col min="6" max="6" width="13.42578125" style="37" customWidth="1"/>
    <col min="7" max="7" width="10.140625" style="37" bestFit="1" customWidth="1"/>
    <col min="8" max="8" width="6" style="37" bestFit="1" customWidth="1"/>
    <col min="9" max="9" width="11.85546875" style="37" bestFit="1" customWidth="1"/>
    <col min="10" max="11" width="10.85546875" style="37" bestFit="1" customWidth="1"/>
    <col min="12" max="12" width="11.85546875" style="37" bestFit="1" customWidth="1"/>
    <col min="13" max="13" width="10.85546875" style="37" bestFit="1" customWidth="1"/>
    <col min="14" max="14" width="9.140625" style="37"/>
    <col min="15" max="15" width="7.5703125" style="37" bestFit="1" customWidth="1"/>
    <col min="16" max="16" width="11" style="37" bestFit="1" customWidth="1"/>
    <col min="17" max="17" width="9" style="37" bestFit="1" customWidth="1"/>
    <col min="18" max="16384" width="9.140625" style="37"/>
  </cols>
  <sheetData>
    <row r="1" spans="1:17" x14ac:dyDescent="0.25">
      <c r="A1" s="37" t="s">
        <v>297</v>
      </c>
    </row>
    <row r="3" spans="1:17" x14ac:dyDescent="0.25">
      <c r="A3" s="38" t="s">
        <v>260</v>
      </c>
      <c r="B3" s="39">
        <v>0.2</v>
      </c>
    </row>
    <row r="5" spans="1:17" ht="15" customHeight="1" x14ac:dyDescent="0.25">
      <c r="E5" s="95" t="s">
        <v>261</v>
      </c>
      <c r="F5" s="96"/>
      <c r="G5" s="96"/>
      <c r="H5" s="97"/>
      <c r="I5" s="95" t="s">
        <v>262</v>
      </c>
      <c r="J5" s="96"/>
      <c r="K5" s="96"/>
      <c r="L5" s="97"/>
      <c r="N5" s="40"/>
    </row>
    <row r="6" spans="1:17" s="44" customFormat="1" ht="30" x14ac:dyDescent="0.25">
      <c r="A6" s="41" t="s">
        <v>263</v>
      </c>
      <c r="B6" s="41" t="s">
        <v>264</v>
      </c>
      <c r="C6" s="41" t="s">
        <v>265</v>
      </c>
      <c r="D6" s="41" t="s">
        <v>266</v>
      </c>
      <c r="E6" s="41" t="s">
        <v>267</v>
      </c>
      <c r="F6" s="41" t="s">
        <v>268</v>
      </c>
      <c r="G6" s="41" t="s">
        <v>269</v>
      </c>
      <c r="H6" s="41" t="s">
        <v>270</v>
      </c>
      <c r="I6" s="41" t="s">
        <v>267</v>
      </c>
      <c r="J6" s="41" t="s">
        <v>268</v>
      </c>
      <c r="K6" s="41" t="s">
        <v>269</v>
      </c>
      <c r="L6" s="41" t="s">
        <v>270</v>
      </c>
      <c r="M6" s="41" t="s">
        <v>271</v>
      </c>
      <c r="N6" s="42"/>
      <c r="O6" s="41" t="s">
        <v>272</v>
      </c>
      <c r="P6" s="41" t="s">
        <v>273</v>
      </c>
      <c r="Q6" s="43" t="s">
        <v>274</v>
      </c>
    </row>
    <row r="7" spans="1:17" x14ac:dyDescent="0.25">
      <c r="A7" s="45">
        <v>1</v>
      </c>
      <c r="B7" s="46" t="s">
        <v>275</v>
      </c>
      <c r="C7" s="47">
        <v>550.23</v>
      </c>
      <c r="D7" s="48">
        <f>C7*$B$3+C7</f>
        <v>660.27600000000007</v>
      </c>
      <c r="E7" s="46">
        <v>3</v>
      </c>
      <c r="F7" s="46">
        <v>0</v>
      </c>
      <c r="G7" s="46">
        <v>4</v>
      </c>
      <c r="H7" s="49">
        <f>E7+F7+G7</f>
        <v>7</v>
      </c>
      <c r="I7" s="50">
        <f>$D7*E7</f>
        <v>1980.8280000000002</v>
      </c>
      <c r="J7" s="50">
        <f t="shared" ref="J7:K15" si="0">$D7*F7</f>
        <v>0</v>
      </c>
      <c r="K7" s="50">
        <f t="shared" si="0"/>
        <v>2641.1040000000003</v>
      </c>
      <c r="L7" s="50">
        <f>SUM(I7:K7)</f>
        <v>4621.9320000000007</v>
      </c>
      <c r="M7" s="50">
        <f>IF(L7&lt;$P$7,L7*$Q$7,IF(L7&lt;$P$8,L7*$Q$8,L7*$Q$9))</f>
        <v>231.09660000000005</v>
      </c>
      <c r="O7" s="51" t="s">
        <v>276</v>
      </c>
      <c r="P7" s="52">
        <v>5000</v>
      </c>
      <c r="Q7" s="53">
        <v>0.05</v>
      </c>
    </row>
    <row r="8" spans="1:17" x14ac:dyDescent="0.25">
      <c r="A8" s="54">
        <v>2</v>
      </c>
      <c r="B8" s="55" t="s">
        <v>277</v>
      </c>
      <c r="C8" s="56">
        <v>710.11</v>
      </c>
      <c r="D8" s="57">
        <f t="shared" ref="D8:D15" si="1">C8*$B$3+C8</f>
        <v>852.13200000000006</v>
      </c>
      <c r="E8" s="55">
        <v>4</v>
      </c>
      <c r="F8" s="55">
        <v>2</v>
      </c>
      <c r="G8" s="55">
        <v>7</v>
      </c>
      <c r="H8" s="58">
        <f t="shared" ref="H8:H15" si="2">E8+F8+G8</f>
        <v>13</v>
      </c>
      <c r="I8" s="59">
        <f>$D8*E8</f>
        <v>3408.5280000000002</v>
      </c>
      <c r="J8" s="59">
        <f t="shared" si="0"/>
        <v>1704.2640000000001</v>
      </c>
      <c r="K8" s="59">
        <f t="shared" si="0"/>
        <v>5964.9240000000009</v>
      </c>
      <c r="L8" s="59">
        <f t="shared" ref="L8:L15" si="3">SUM(I8:K8)</f>
        <v>11077.716</v>
      </c>
      <c r="M8" s="59">
        <f t="shared" ref="M8:M15" si="4">IF(L8&lt;$P$7,L8*$Q$7,IF(L8&lt;$P$8,L8*$Q$8,L8*$Q$9))</f>
        <v>1661.6574000000001</v>
      </c>
      <c r="O8" s="51" t="s">
        <v>276</v>
      </c>
      <c r="P8" s="52">
        <v>10000</v>
      </c>
      <c r="Q8" s="53">
        <v>0.12</v>
      </c>
    </row>
    <row r="9" spans="1:17" ht="15.75" thickBot="1" x14ac:dyDescent="0.3">
      <c r="A9" s="54">
        <v>3</v>
      </c>
      <c r="B9" s="55" t="s">
        <v>278</v>
      </c>
      <c r="C9" s="56">
        <v>586.32000000000005</v>
      </c>
      <c r="D9" s="57">
        <f t="shared" si="1"/>
        <v>703.58400000000006</v>
      </c>
      <c r="E9" s="55">
        <v>4</v>
      </c>
      <c r="F9" s="55">
        <v>3</v>
      </c>
      <c r="G9" s="55">
        <v>5</v>
      </c>
      <c r="H9" s="58">
        <f t="shared" si="2"/>
        <v>12</v>
      </c>
      <c r="I9" s="59">
        <f>$D9*E9</f>
        <v>2814.3360000000002</v>
      </c>
      <c r="J9" s="59">
        <f t="shared" si="0"/>
        <v>2110.7520000000004</v>
      </c>
      <c r="K9" s="59">
        <f t="shared" si="0"/>
        <v>3517.92</v>
      </c>
      <c r="L9" s="59">
        <f t="shared" si="3"/>
        <v>8443.0080000000016</v>
      </c>
      <c r="M9" s="59">
        <f t="shared" si="4"/>
        <v>1013.1609600000002</v>
      </c>
      <c r="O9" s="60" t="s">
        <v>279</v>
      </c>
      <c r="P9" s="61">
        <v>10000</v>
      </c>
      <c r="Q9" s="62">
        <v>0.15</v>
      </c>
    </row>
    <row r="10" spans="1:17" x14ac:dyDescent="0.25">
      <c r="A10" s="54">
        <v>4</v>
      </c>
      <c r="B10" s="55" t="s">
        <v>280</v>
      </c>
      <c r="C10" s="56">
        <v>112</v>
      </c>
      <c r="D10" s="57">
        <f t="shared" si="1"/>
        <v>134.4</v>
      </c>
      <c r="E10" s="55">
        <v>9</v>
      </c>
      <c r="F10" s="55">
        <v>3</v>
      </c>
      <c r="G10" s="55">
        <v>2</v>
      </c>
      <c r="H10" s="58">
        <f t="shared" si="2"/>
        <v>14</v>
      </c>
      <c r="I10" s="59">
        <f>$D10*E10</f>
        <v>1209.6000000000001</v>
      </c>
      <c r="J10" s="59">
        <f t="shared" si="0"/>
        <v>403.20000000000005</v>
      </c>
      <c r="K10" s="59">
        <f t="shared" si="0"/>
        <v>268.8</v>
      </c>
      <c r="L10" s="59">
        <f t="shared" si="3"/>
        <v>1881.6000000000001</v>
      </c>
      <c r="M10" s="59">
        <f t="shared" si="4"/>
        <v>94.080000000000013</v>
      </c>
    </row>
    <row r="11" spans="1:17" x14ac:dyDescent="0.25">
      <c r="A11" s="54">
        <v>5</v>
      </c>
      <c r="B11" s="55" t="s">
        <v>281</v>
      </c>
      <c r="C11" s="56">
        <v>1005.4</v>
      </c>
      <c r="D11" s="57">
        <f t="shared" si="1"/>
        <v>1206.48</v>
      </c>
      <c r="E11" s="55">
        <v>12</v>
      </c>
      <c r="F11" s="55">
        <v>8</v>
      </c>
      <c r="G11" s="55">
        <v>2</v>
      </c>
      <c r="H11" s="58">
        <f t="shared" si="2"/>
        <v>22</v>
      </c>
      <c r="I11" s="59">
        <f>$D11*E11</f>
        <v>14477.76</v>
      </c>
      <c r="J11" s="59">
        <f t="shared" si="0"/>
        <v>9651.84</v>
      </c>
      <c r="K11" s="59">
        <f t="shared" si="0"/>
        <v>2412.96</v>
      </c>
      <c r="L11" s="59">
        <f t="shared" si="3"/>
        <v>26542.559999999998</v>
      </c>
      <c r="M11" s="59">
        <f t="shared" si="4"/>
        <v>3981.3839999999996</v>
      </c>
      <c r="O11" s="63"/>
    </row>
    <row r="12" spans="1:17" x14ac:dyDescent="0.25">
      <c r="A12" s="54">
        <v>6</v>
      </c>
      <c r="B12" s="55" t="s">
        <v>282</v>
      </c>
      <c r="C12" s="64">
        <v>613.5</v>
      </c>
      <c r="D12" s="57">
        <f t="shared" si="1"/>
        <v>736.2</v>
      </c>
      <c r="E12" s="55">
        <v>7</v>
      </c>
      <c r="F12" s="55">
        <v>3</v>
      </c>
      <c r="G12" s="55">
        <v>4</v>
      </c>
      <c r="H12" s="58">
        <f t="shared" si="2"/>
        <v>14</v>
      </c>
      <c r="I12" s="59">
        <f>$D12*E12</f>
        <v>5153.4000000000005</v>
      </c>
      <c r="J12" s="59">
        <f t="shared" si="0"/>
        <v>2208.6000000000004</v>
      </c>
      <c r="K12" s="59">
        <f t="shared" si="0"/>
        <v>2944.8</v>
      </c>
      <c r="L12" s="59">
        <f t="shared" si="3"/>
        <v>10306.800000000001</v>
      </c>
      <c r="M12" s="59">
        <f t="shared" si="4"/>
        <v>1546.0200000000002</v>
      </c>
    </row>
    <row r="13" spans="1:17" x14ac:dyDescent="0.25">
      <c r="A13" s="54">
        <v>7</v>
      </c>
      <c r="B13" s="55" t="s">
        <v>283</v>
      </c>
      <c r="C13" s="64">
        <v>109.34</v>
      </c>
      <c r="D13" s="57">
        <f t="shared" si="1"/>
        <v>131.208</v>
      </c>
      <c r="E13" s="55">
        <v>0</v>
      </c>
      <c r="F13" s="55">
        <v>0</v>
      </c>
      <c r="G13" s="55">
        <v>5</v>
      </c>
      <c r="H13" s="58">
        <f t="shared" si="2"/>
        <v>5</v>
      </c>
      <c r="I13" s="59">
        <f>$D13*E13</f>
        <v>0</v>
      </c>
      <c r="J13" s="59">
        <f t="shared" si="0"/>
        <v>0</v>
      </c>
      <c r="K13" s="59">
        <f t="shared" si="0"/>
        <v>656.04</v>
      </c>
      <c r="L13" s="59">
        <f t="shared" si="3"/>
        <v>656.04</v>
      </c>
      <c r="M13" s="59">
        <f t="shared" si="4"/>
        <v>32.802</v>
      </c>
      <c r="P13" s="65"/>
    </row>
    <row r="14" spans="1:17" x14ac:dyDescent="0.25">
      <c r="A14" s="54">
        <v>8</v>
      </c>
      <c r="B14" s="55" t="s">
        <v>284</v>
      </c>
      <c r="C14" s="64">
        <v>502</v>
      </c>
      <c r="D14" s="57">
        <f t="shared" si="1"/>
        <v>602.4</v>
      </c>
      <c r="E14" s="55">
        <v>1</v>
      </c>
      <c r="F14" s="55">
        <v>3</v>
      </c>
      <c r="G14" s="55">
        <v>1</v>
      </c>
      <c r="H14" s="58">
        <f t="shared" si="2"/>
        <v>5</v>
      </c>
      <c r="I14" s="59">
        <f>$D14*E14</f>
        <v>602.4</v>
      </c>
      <c r="J14" s="59">
        <f t="shared" si="0"/>
        <v>1807.1999999999998</v>
      </c>
      <c r="K14" s="59">
        <f t="shared" si="0"/>
        <v>602.4</v>
      </c>
      <c r="L14" s="59">
        <f t="shared" si="3"/>
        <v>3012</v>
      </c>
      <c r="M14" s="59">
        <f t="shared" si="4"/>
        <v>150.6</v>
      </c>
    </row>
    <row r="15" spans="1:17" x14ac:dyDescent="0.25">
      <c r="A15" s="66">
        <v>9</v>
      </c>
      <c r="B15" s="67" t="s">
        <v>285</v>
      </c>
      <c r="C15" s="68">
        <v>595.72</v>
      </c>
      <c r="D15" s="69">
        <f t="shared" si="1"/>
        <v>714.86400000000003</v>
      </c>
      <c r="E15" s="67">
        <v>2</v>
      </c>
      <c r="F15" s="67">
        <v>0</v>
      </c>
      <c r="G15" s="67">
        <v>10</v>
      </c>
      <c r="H15" s="70">
        <f t="shared" si="2"/>
        <v>12</v>
      </c>
      <c r="I15" s="71">
        <f>$D15*E15</f>
        <v>1429.7280000000001</v>
      </c>
      <c r="J15" s="71">
        <f t="shared" si="0"/>
        <v>0</v>
      </c>
      <c r="K15" s="71">
        <f t="shared" si="0"/>
        <v>7148.64</v>
      </c>
      <c r="L15" s="71">
        <f t="shared" si="3"/>
        <v>8578.3680000000004</v>
      </c>
      <c r="M15" s="71">
        <f t="shared" si="4"/>
        <v>1029.40416</v>
      </c>
    </row>
    <row r="16" spans="1:17" x14ac:dyDescent="0.25">
      <c r="K16" s="72"/>
      <c r="L16" s="72"/>
    </row>
    <row r="18" spans="1:6" x14ac:dyDescent="0.25">
      <c r="A18" s="74" t="s">
        <v>286</v>
      </c>
      <c r="B18" s="75"/>
      <c r="C18" s="75"/>
      <c r="D18" s="75"/>
      <c r="E18" s="75"/>
      <c r="F18" s="76"/>
    </row>
    <row r="19" spans="1:6" x14ac:dyDescent="0.25">
      <c r="A19" s="81" t="s">
        <v>287</v>
      </c>
      <c r="B19" s="82"/>
      <c r="C19" s="82"/>
      <c r="D19" s="82"/>
      <c r="E19" s="98">
        <f>SUM(L7:L15)</f>
        <v>75120.024000000005</v>
      </c>
      <c r="F19" s="99"/>
    </row>
    <row r="20" spans="1:6" x14ac:dyDescent="0.25">
      <c r="A20" s="81" t="s">
        <v>288</v>
      </c>
      <c r="B20" s="82"/>
      <c r="C20" s="82"/>
      <c r="D20" s="82"/>
      <c r="E20" s="100">
        <f>AVERAGE(H7:H15)</f>
        <v>11.555555555555555</v>
      </c>
      <c r="F20" s="101"/>
    </row>
    <row r="21" spans="1:6" x14ac:dyDescent="0.25">
      <c r="A21" s="81" t="s">
        <v>289</v>
      </c>
      <c r="B21" s="82"/>
      <c r="C21" s="82"/>
      <c r="D21" s="82"/>
      <c r="E21" s="89">
        <f>COUNT(A7:A15)</f>
        <v>9</v>
      </c>
      <c r="F21" s="90"/>
    </row>
    <row r="22" spans="1:6" x14ac:dyDescent="0.25">
      <c r="A22" s="81" t="s">
        <v>290</v>
      </c>
      <c r="B22" s="82"/>
      <c r="C22" s="82"/>
      <c r="D22" s="82"/>
      <c r="E22" s="83">
        <f>MAX(H7:H15)</f>
        <v>22</v>
      </c>
      <c r="F22" s="84"/>
    </row>
    <row r="23" spans="1:6" ht="15.75" thickBot="1" x14ac:dyDescent="0.3">
      <c r="A23" s="91" t="s">
        <v>291</v>
      </c>
      <c r="B23" s="92"/>
      <c r="C23" s="92"/>
      <c r="D23" s="92"/>
      <c r="E23" s="93">
        <f>MIN(H7:H15)</f>
        <v>5</v>
      </c>
      <c r="F23" s="94"/>
    </row>
    <row r="24" spans="1:6" ht="15.75" thickBot="1" x14ac:dyDescent="0.3">
      <c r="A24" s="73"/>
      <c r="B24" s="73"/>
      <c r="C24" s="73"/>
      <c r="D24" s="73"/>
      <c r="E24" s="73"/>
      <c r="F24" s="73"/>
    </row>
    <row r="25" spans="1:6" x14ac:dyDescent="0.25">
      <c r="A25" s="74" t="s">
        <v>292</v>
      </c>
      <c r="B25" s="75"/>
      <c r="C25" s="75"/>
      <c r="D25" s="75"/>
      <c r="E25" s="75"/>
      <c r="F25" s="76"/>
    </row>
    <row r="26" spans="1:6" x14ac:dyDescent="0.25">
      <c r="A26" s="81" t="s">
        <v>293</v>
      </c>
      <c r="B26" s="82"/>
      <c r="C26" s="82"/>
      <c r="D26" s="82"/>
      <c r="E26" s="85">
        <f>COUNTIF(L7:L15,"&gt;10000")</f>
        <v>3</v>
      </c>
      <c r="F26" s="86"/>
    </row>
    <row r="27" spans="1:6" x14ac:dyDescent="0.25">
      <c r="A27" s="81" t="s">
        <v>294</v>
      </c>
      <c r="B27" s="82"/>
      <c r="C27" s="82"/>
      <c r="D27" s="82"/>
      <c r="E27" s="87">
        <f>SUMIF(L7:L15,"&gt;10000",H7:H15)</f>
        <v>49</v>
      </c>
      <c r="F27" s="88"/>
    </row>
    <row r="28" spans="1:6" x14ac:dyDescent="0.25">
      <c r="A28" s="73"/>
      <c r="B28" s="73"/>
      <c r="C28" s="73"/>
      <c r="D28" s="73"/>
      <c r="E28" s="73"/>
      <c r="F28" s="73"/>
    </row>
    <row r="29" spans="1:6" x14ac:dyDescent="0.25">
      <c r="A29" s="74" t="s">
        <v>295</v>
      </c>
      <c r="B29" s="75"/>
      <c r="C29" s="75"/>
      <c r="D29" s="75"/>
      <c r="E29" s="75"/>
      <c r="F29" s="76"/>
    </row>
    <row r="30" spans="1:6" x14ac:dyDescent="0.25">
      <c r="A30" s="77" t="s">
        <v>296</v>
      </c>
      <c r="B30" s="78"/>
      <c r="C30" s="78"/>
      <c r="D30" s="78"/>
      <c r="E30" s="79" t="s">
        <v>281</v>
      </c>
      <c r="F30" s="80"/>
    </row>
    <row r="31" spans="1:6" x14ac:dyDescent="0.25">
      <c r="A31" s="81" t="s">
        <v>261</v>
      </c>
      <c r="B31" s="82"/>
      <c r="C31" s="82"/>
      <c r="D31" s="82"/>
      <c r="E31" s="83">
        <f>VLOOKUP(E30,B7:L15,7,0)</f>
        <v>22</v>
      </c>
      <c r="F31" s="84"/>
    </row>
  </sheetData>
  <mergeCells count="25">
    <mergeCell ref="A20:D20"/>
    <mergeCell ref="E20:F20"/>
    <mergeCell ref="E5:H5"/>
    <mergeCell ref="I5:L5"/>
    <mergeCell ref="A18:F18"/>
    <mergeCell ref="A19:D19"/>
    <mergeCell ref="E19:F19"/>
    <mergeCell ref="A21:D21"/>
    <mergeCell ref="E21:F21"/>
    <mergeCell ref="A22:D22"/>
    <mergeCell ref="E22:F22"/>
    <mergeCell ref="A23:D23"/>
    <mergeCell ref="E23:F23"/>
    <mergeCell ref="A24:F24"/>
    <mergeCell ref="A25:F25"/>
    <mergeCell ref="A26:D26"/>
    <mergeCell ref="E26:F26"/>
    <mergeCell ref="A27:D27"/>
    <mergeCell ref="E27:F27"/>
    <mergeCell ref="A28:F28"/>
    <mergeCell ref="A29:F29"/>
    <mergeCell ref="A30:D30"/>
    <mergeCell ref="E30:F30"/>
    <mergeCell ref="A31:D31"/>
    <mergeCell ref="E31:F3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27"/>
  <sheetViews>
    <sheetView workbookViewId="0">
      <selection activeCell="D25" sqref="D25"/>
    </sheetView>
  </sheetViews>
  <sheetFormatPr defaultRowHeight="15" x14ac:dyDescent="0.25"/>
  <cols>
    <col min="1" max="1" width="16.28515625" customWidth="1"/>
    <col min="2" max="2" width="13" customWidth="1"/>
    <col min="3" max="3" width="10.42578125" customWidth="1"/>
    <col min="4" max="4" width="11" customWidth="1"/>
    <col min="5" max="5" width="16.85546875" customWidth="1"/>
    <col min="6" max="6" width="15.28515625" customWidth="1"/>
    <col min="9" max="9" width="11.140625" customWidth="1"/>
  </cols>
  <sheetData>
    <row r="1" spans="1:10" ht="47.25" customHeight="1" thickBot="1" x14ac:dyDescent="0.3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3" t="s">
        <v>6</v>
      </c>
    </row>
    <row r="2" spans="1:10" ht="15.75" thickBot="1" x14ac:dyDescent="0.3">
      <c r="A2" s="5" t="s">
        <v>7</v>
      </c>
      <c r="B2" s="11" t="s">
        <v>26</v>
      </c>
      <c r="C2" s="11" t="s">
        <v>29</v>
      </c>
      <c r="D2" s="11" t="s">
        <v>0</v>
      </c>
      <c r="E2" s="13">
        <v>150</v>
      </c>
      <c r="F2" s="14">
        <v>45</v>
      </c>
      <c r="H2" t="s">
        <v>34</v>
      </c>
    </row>
    <row r="3" spans="1:10" ht="15.75" thickBot="1" x14ac:dyDescent="0.3">
      <c r="A3" s="6" t="s">
        <v>8</v>
      </c>
      <c r="B3" s="4" t="s">
        <v>27</v>
      </c>
      <c r="C3" s="4" t="s">
        <v>30</v>
      </c>
      <c r="D3" s="4" t="s">
        <v>32</v>
      </c>
      <c r="E3" s="15">
        <v>160</v>
      </c>
      <c r="F3" s="16">
        <v>38</v>
      </c>
      <c r="I3" t="s">
        <v>35</v>
      </c>
      <c r="J3" s="19">
        <f>MAX(F2:F20)</f>
        <v>47</v>
      </c>
    </row>
    <row r="4" spans="1:10" x14ac:dyDescent="0.25">
      <c r="A4" s="6" t="s">
        <v>9</v>
      </c>
      <c r="B4" s="4" t="s">
        <v>26</v>
      </c>
      <c r="C4" s="4" t="s">
        <v>31</v>
      </c>
      <c r="D4" s="4" t="s">
        <v>33</v>
      </c>
      <c r="E4" s="15">
        <v>190</v>
      </c>
      <c r="F4" s="16">
        <v>44</v>
      </c>
    </row>
    <row r="5" spans="1:10" ht="15.75" thickBot="1" x14ac:dyDescent="0.3">
      <c r="A5" s="6" t="s">
        <v>10</v>
      </c>
      <c r="B5" s="4" t="s">
        <v>28</v>
      </c>
      <c r="C5" s="4" t="s">
        <v>30</v>
      </c>
      <c r="D5" s="4" t="s">
        <v>32</v>
      </c>
      <c r="E5" s="15">
        <v>100</v>
      </c>
      <c r="F5" s="16">
        <v>39</v>
      </c>
      <c r="H5" t="s">
        <v>36</v>
      </c>
    </row>
    <row r="6" spans="1:10" ht="15.75" thickBot="1" x14ac:dyDescent="0.3">
      <c r="A6" s="6" t="s">
        <v>11</v>
      </c>
      <c r="B6" s="4" t="s">
        <v>27</v>
      </c>
      <c r="C6" s="4" t="s">
        <v>31</v>
      </c>
      <c r="D6" s="4" t="s">
        <v>33</v>
      </c>
      <c r="E6" s="15">
        <v>140</v>
      </c>
      <c r="F6" s="16">
        <v>40</v>
      </c>
      <c r="I6" t="s">
        <v>37</v>
      </c>
      <c r="J6" s="19">
        <f>MAX(E2:E20)</f>
        <v>190</v>
      </c>
    </row>
    <row r="7" spans="1:10" ht="15.75" thickBot="1" x14ac:dyDescent="0.3">
      <c r="A7" s="6" t="s">
        <v>12</v>
      </c>
      <c r="B7" s="4" t="s">
        <v>28</v>
      </c>
      <c r="C7" s="4" t="s">
        <v>30</v>
      </c>
      <c r="D7" s="4" t="s">
        <v>0</v>
      </c>
      <c r="E7" s="15">
        <v>180</v>
      </c>
      <c r="F7" s="16">
        <v>43</v>
      </c>
      <c r="I7" t="s">
        <v>38</v>
      </c>
      <c r="J7" s="19">
        <f>MIN(E2:E20)</f>
        <v>100</v>
      </c>
    </row>
    <row r="8" spans="1:10" x14ac:dyDescent="0.25">
      <c r="A8" s="6" t="s">
        <v>13</v>
      </c>
      <c r="B8" s="4" t="s">
        <v>28</v>
      </c>
      <c r="C8" s="4" t="s">
        <v>29</v>
      </c>
      <c r="D8" s="4" t="s">
        <v>32</v>
      </c>
      <c r="E8" s="15">
        <v>120</v>
      </c>
      <c r="F8" s="16">
        <v>44</v>
      </c>
    </row>
    <row r="9" spans="1:10" ht="15.75" thickBot="1" x14ac:dyDescent="0.3">
      <c r="A9" s="6" t="s">
        <v>14</v>
      </c>
      <c r="B9" s="4" t="s">
        <v>28</v>
      </c>
      <c r="C9" s="4" t="s">
        <v>29</v>
      </c>
      <c r="D9" s="4" t="s">
        <v>0</v>
      </c>
      <c r="E9" s="15">
        <v>145</v>
      </c>
      <c r="F9" s="16">
        <v>45</v>
      </c>
      <c r="H9" t="s">
        <v>39</v>
      </c>
    </row>
    <row r="10" spans="1:10" ht="15.75" thickBot="1" x14ac:dyDescent="0.3">
      <c r="A10" s="6" t="s">
        <v>15</v>
      </c>
      <c r="B10" s="4" t="s">
        <v>27</v>
      </c>
      <c r="C10" s="4" t="s">
        <v>31</v>
      </c>
      <c r="D10" s="4" t="s">
        <v>0</v>
      </c>
      <c r="E10" s="15">
        <v>165</v>
      </c>
      <c r="F10" s="16">
        <v>38</v>
      </c>
      <c r="I10" t="s">
        <v>40</v>
      </c>
      <c r="J10" s="19">
        <f>COUNTIF(B2:B20,"Nitra")</f>
        <v>6</v>
      </c>
    </row>
    <row r="11" spans="1:10" x14ac:dyDescent="0.25">
      <c r="A11" s="6" t="s">
        <v>16</v>
      </c>
      <c r="B11" s="4" t="s">
        <v>27</v>
      </c>
      <c r="C11" s="4" t="s">
        <v>31</v>
      </c>
      <c r="D11" s="4" t="s">
        <v>33</v>
      </c>
      <c r="E11" s="15">
        <v>130</v>
      </c>
      <c r="F11" s="16">
        <v>39</v>
      </c>
    </row>
    <row r="12" spans="1:10" ht="15.75" thickBot="1" x14ac:dyDescent="0.3">
      <c r="A12" s="6" t="s">
        <v>17</v>
      </c>
      <c r="B12" s="4" t="s">
        <v>26</v>
      </c>
      <c r="C12" s="4" t="s">
        <v>30</v>
      </c>
      <c r="D12" s="4" t="s">
        <v>0</v>
      </c>
      <c r="E12" s="15">
        <v>175</v>
      </c>
      <c r="F12" s="16">
        <v>43</v>
      </c>
      <c r="H12" t="s">
        <v>41</v>
      </c>
    </row>
    <row r="13" spans="1:10" ht="15.75" thickBot="1" x14ac:dyDescent="0.3">
      <c r="A13" s="6" t="s">
        <v>18</v>
      </c>
      <c r="B13" s="4" t="s">
        <v>27</v>
      </c>
      <c r="C13" s="4" t="s">
        <v>29</v>
      </c>
      <c r="D13" s="4" t="s">
        <v>32</v>
      </c>
      <c r="E13" s="15">
        <v>130</v>
      </c>
      <c r="F13" s="16">
        <v>47</v>
      </c>
      <c r="I13" t="s">
        <v>40</v>
      </c>
      <c r="J13" s="19">
        <f>COUNTIF(D2:D20,"jablká")</f>
        <v>8</v>
      </c>
    </row>
    <row r="14" spans="1:10" x14ac:dyDescent="0.25">
      <c r="A14" s="6" t="s">
        <v>19</v>
      </c>
      <c r="B14" s="4" t="s">
        <v>26</v>
      </c>
      <c r="C14" s="4" t="s">
        <v>31</v>
      </c>
      <c r="D14" s="4" t="s">
        <v>33</v>
      </c>
      <c r="E14" s="15">
        <v>175</v>
      </c>
      <c r="F14" s="16">
        <v>41</v>
      </c>
    </row>
    <row r="15" spans="1:10" ht="15.75" thickBot="1" x14ac:dyDescent="0.3">
      <c r="A15" s="6" t="s">
        <v>20</v>
      </c>
      <c r="B15" s="4" t="s">
        <v>26</v>
      </c>
      <c r="C15" s="4" t="s">
        <v>29</v>
      </c>
      <c r="D15" s="4" t="s">
        <v>0</v>
      </c>
      <c r="E15" s="15">
        <v>160</v>
      </c>
      <c r="F15" s="16">
        <v>42</v>
      </c>
      <c r="H15" t="s">
        <v>42</v>
      </c>
    </row>
    <row r="16" spans="1:10" ht="15.75" thickBot="1" x14ac:dyDescent="0.3">
      <c r="A16" s="6" t="s">
        <v>21</v>
      </c>
      <c r="B16" s="4" t="s">
        <v>28</v>
      </c>
      <c r="C16" s="4" t="s">
        <v>31</v>
      </c>
      <c r="D16" s="4" t="s">
        <v>33</v>
      </c>
      <c r="E16" s="15">
        <v>125</v>
      </c>
      <c r="F16" s="16">
        <v>39</v>
      </c>
      <c r="I16" t="s">
        <v>40</v>
      </c>
      <c r="J16" s="19">
        <f>COUNTIF(F2:F20,"&gt;40")</f>
        <v>11</v>
      </c>
    </row>
    <row r="17" spans="1:10" x14ac:dyDescent="0.25">
      <c r="A17" s="6" t="s">
        <v>22</v>
      </c>
      <c r="B17" s="4" t="s">
        <v>27</v>
      </c>
      <c r="C17" s="4" t="s">
        <v>31</v>
      </c>
      <c r="D17" s="4" t="s">
        <v>0</v>
      </c>
      <c r="E17" s="15">
        <v>140</v>
      </c>
      <c r="F17" s="16">
        <v>38</v>
      </c>
    </row>
    <row r="18" spans="1:10" ht="15.75" thickBot="1" x14ac:dyDescent="0.3">
      <c r="A18" s="6" t="s">
        <v>23</v>
      </c>
      <c r="B18" s="4" t="s">
        <v>26</v>
      </c>
      <c r="C18" s="4" t="s">
        <v>30</v>
      </c>
      <c r="D18" s="4" t="s">
        <v>0</v>
      </c>
      <c r="E18" s="15">
        <v>155</v>
      </c>
      <c r="F18" s="16">
        <v>39</v>
      </c>
      <c r="H18" t="s">
        <v>43</v>
      </c>
    </row>
    <row r="19" spans="1:10" ht="15.75" thickBot="1" x14ac:dyDescent="0.3">
      <c r="A19" s="6" t="s">
        <v>24</v>
      </c>
      <c r="B19" s="4" t="s">
        <v>27</v>
      </c>
      <c r="C19" s="4" t="s">
        <v>29</v>
      </c>
      <c r="D19" s="4" t="s">
        <v>32</v>
      </c>
      <c r="E19" s="15">
        <v>120</v>
      </c>
      <c r="F19" s="16">
        <v>41</v>
      </c>
      <c r="I19" t="s">
        <v>40</v>
      </c>
      <c r="J19" s="19">
        <f>COUNTIF(B2:B20,"Nitra")+COUNTIF(B2:B20,"Trnava")</f>
        <v>12</v>
      </c>
    </row>
    <row r="20" spans="1:10" ht="15.75" thickBot="1" x14ac:dyDescent="0.3">
      <c r="A20" s="7" t="s">
        <v>25</v>
      </c>
      <c r="B20" s="12" t="s">
        <v>28</v>
      </c>
      <c r="C20" s="12" t="s">
        <v>30</v>
      </c>
      <c r="D20" s="12" t="s">
        <v>33</v>
      </c>
      <c r="E20" s="17">
        <v>140</v>
      </c>
      <c r="F20" s="18">
        <v>46</v>
      </c>
    </row>
    <row r="21" spans="1:10" ht="15.75" thickBot="1" x14ac:dyDescent="0.3">
      <c r="H21" t="s">
        <v>44</v>
      </c>
    </row>
    <row r="22" spans="1:10" ht="15.75" thickBot="1" x14ac:dyDescent="0.3">
      <c r="I22" t="s">
        <v>40</v>
      </c>
      <c r="J22" s="19">
        <f>COUNTIF(B2:B20,"Bratislava")-COUNTIF(B2:B20,"Trnava")</f>
        <v>1</v>
      </c>
    </row>
    <row r="24" spans="1:10" x14ac:dyDescent="0.25">
      <c r="H24" t="s">
        <v>45</v>
      </c>
    </row>
    <row r="25" spans="1:10" x14ac:dyDescent="0.25">
      <c r="H25" t="s">
        <v>46</v>
      </c>
    </row>
    <row r="26" spans="1:10" ht="15.75" thickBot="1" x14ac:dyDescent="0.3">
      <c r="H26" t="s">
        <v>47</v>
      </c>
    </row>
    <row r="27" spans="1:10" ht="15.75" thickBot="1" x14ac:dyDescent="0.3">
      <c r="I27" t="s">
        <v>40</v>
      </c>
      <c r="J27" s="19">
        <f>(COUNTIF(C2:C20,"jún")+COUNTIF(C2:C20,"júl"))/4</f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G11"/>
  <sheetViews>
    <sheetView workbookViewId="0">
      <selection activeCell="G15" sqref="G15"/>
    </sheetView>
  </sheetViews>
  <sheetFormatPr defaultRowHeight="15" x14ac:dyDescent="0.25"/>
  <cols>
    <col min="1" max="1" width="21.85546875" customWidth="1"/>
    <col min="2" max="2" width="11.28515625" customWidth="1"/>
    <col min="3" max="3" width="19.7109375" customWidth="1"/>
    <col min="4" max="4" width="14.85546875" customWidth="1"/>
    <col min="5" max="5" width="11.28515625" customWidth="1"/>
  </cols>
  <sheetData>
    <row r="1" spans="1:7" ht="15.75" thickBot="1" x14ac:dyDescent="0.3">
      <c r="A1" s="20" t="s">
        <v>48</v>
      </c>
      <c r="B1" s="21" t="s">
        <v>49</v>
      </c>
      <c r="C1" s="22" t="s">
        <v>50</v>
      </c>
      <c r="D1" s="26" t="s">
        <v>62</v>
      </c>
      <c r="E1" s="26" t="s">
        <v>64</v>
      </c>
    </row>
    <row r="2" spans="1:7" x14ac:dyDescent="0.25">
      <c r="A2" s="5" t="s">
        <v>51</v>
      </c>
      <c r="B2" s="13">
        <v>3</v>
      </c>
      <c r="C2" s="23">
        <v>1</v>
      </c>
      <c r="D2" s="27" t="str">
        <f>IF(AND(B2&gt;=1,C2&gt;=5),"áno","nie")</f>
        <v>nie</v>
      </c>
      <c r="E2" s="8" t="str">
        <f>IF(OR(B2&gt;=3,C2&gt;5),"áno","nie")</f>
        <v>áno</v>
      </c>
    </row>
    <row r="3" spans="1:7" x14ac:dyDescent="0.25">
      <c r="A3" s="6" t="s">
        <v>52</v>
      </c>
      <c r="B3" s="15">
        <v>0</v>
      </c>
      <c r="C3" s="24">
        <v>3</v>
      </c>
      <c r="D3" s="28" t="str">
        <f t="shared" ref="D3:D11" si="0">IF(AND(B3&gt;=1,C3&gt;=5),"áno","nie")</f>
        <v>nie</v>
      </c>
      <c r="E3" s="9" t="str">
        <f t="shared" ref="E3:E11" si="1">IF(OR(B3&gt;=3,C3&gt;5),"áno","nie")</f>
        <v>nie</v>
      </c>
    </row>
    <row r="4" spans="1:7" x14ac:dyDescent="0.25">
      <c r="A4" s="6" t="s">
        <v>53</v>
      </c>
      <c r="B4" s="15">
        <v>1</v>
      </c>
      <c r="C4" s="24">
        <v>6</v>
      </c>
      <c r="D4" s="28" t="str">
        <f t="shared" si="0"/>
        <v>áno</v>
      </c>
      <c r="E4" s="9" t="str">
        <f t="shared" si="1"/>
        <v>áno</v>
      </c>
      <c r="G4" t="s">
        <v>173</v>
      </c>
    </row>
    <row r="5" spans="1:7" x14ac:dyDescent="0.25">
      <c r="A5" s="6" t="s">
        <v>54</v>
      </c>
      <c r="B5" s="15">
        <v>2</v>
      </c>
      <c r="C5" s="24">
        <v>8</v>
      </c>
      <c r="D5" s="28" t="str">
        <f t="shared" si="0"/>
        <v>áno</v>
      </c>
      <c r="E5" s="9" t="str">
        <f t="shared" si="1"/>
        <v>áno</v>
      </c>
      <c r="G5" t="s">
        <v>61</v>
      </c>
    </row>
    <row r="6" spans="1:7" x14ac:dyDescent="0.25">
      <c r="A6" s="6" t="s">
        <v>55</v>
      </c>
      <c r="B6" s="15">
        <v>3</v>
      </c>
      <c r="C6" s="24">
        <v>2</v>
      </c>
      <c r="D6" s="28" t="str">
        <f t="shared" si="0"/>
        <v>nie</v>
      </c>
      <c r="E6" s="9" t="str">
        <f t="shared" si="1"/>
        <v>áno</v>
      </c>
      <c r="G6" t="s">
        <v>63</v>
      </c>
    </row>
    <row r="7" spans="1:7" x14ac:dyDescent="0.25">
      <c r="A7" s="6" t="s">
        <v>56</v>
      </c>
      <c r="B7" s="15">
        <v>1</v>
      </c>
      <c r="C7" s="24">
        <v>5</v>
      </c>
      <c r="D7" s="28" t="str">
        <f t="shared" si="0"/>
        <v>áno</v>
      </c>
      <c r="E7" s="9" t="str">
        <f t="shared" si="1"/>
        <v>nie</v>
      </c>
    </row>
    <row r="8" spans="1:7" x14ac:dyDescent="0.25">
      <c r="A8" s="6" t="s">
        <v>57</v>
      </c>
      <c r="B8" s="15">
        <v>1</v>
      </c>
      <c r="C8" s="24">
        <v>6</v>
      </c>
      <c r="D8" s="28" t="str">
        <f t="shared" si="0"/>
        <v>áno</v>
      </c>
      <c r="E8" s="9" t="str">
        <f t="shared" si="1"/>
        <v>áno</v>
      </c>
    </row>
    <row r="9" spans="1:7" x14ac:dyDescent="0.25">
      <c r="A9" s="6" t="s">
        <v>58</v>
      </c>
      <c r="B9" s="15">
        <v>0</v>
      </c>
      <c r="C9" s="24">
        <v>5</v>
      </c>
      <c r="D9" s="28" t="str">
        <f t="shared" si="0"/>
        <v>nie</v>
      </c>
      <c r="E9" s="9" t="str">
        <f t="shared" si="1"/>
        <v>nie</v>
      </c>
      <c r="G9" t="s">
        <v>175</v>
      </c>
    </row>
    <row r="10" spans="1:7" x14ac:dyDescent="0.25">
      <c r="A10" s="6" t="s">
        <v>59</v>
      </c>
      <c r="B10" s="15">
        <v>0</v>
      </c>
      <c r="C10" s="24">
        <v>9</v>
      </c>
      <c r="D10" s="28" t="str">
        <f t="shared" si="0"/>
        <v>nie</v>
      </c>
      <c r="E10" s="9" t="str">
        <f t="shared" si="1"/>
        <v>áno</v>
      </c>
      <c r="G10" t="s">
        <v>174</v>
      </c>
    </row>
    <row r="11" spans="1:7" ht="15.75" thickBot="1" x14ac:dyDescent="0.3">
      <c r="A11" s="7" t="s">
        <v>60</v>
      </c>
      <c r="B11" s="17">
        <v>0</v>
      </c>
      <c r="C11" s="25">
        <v>1</v>
      </c>
      <c r="D11" s="29" t="str">
        <f t="shared" si="0"/>
        <v>nie</v>
      </c>
      <c r="E11" s="10" t="str">
        <f t="shared" si="1"/>
        <v>nie</v>
      </c>
    </row>
  </sheetData>
  <conditionalFormatting sqref="D2:D11">
    <cfRule type="cellIs" dxfId="5" priority="1" operator="equal">
      <formula>"nie"</formula>
    </cfRule>
    <cfRule type="cellIs" dxfId="4" priority="2" operator="equal">
      <formula>"nemá nárok"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U136"/>
  <sheetViews>
    <sheetView workbookViewId="0">
      <selection activeCell="K139" sqref="K139"/>
    </sheetView>
  </sheetViews>
  <sheetFormatPr defaultRowHeight="12.75" outlineLevelRow="2" x14ac:dyDescent="0.2"/>
  <cols>
    <col min="1" max="1" width="7.42578125" style="30" bestFit="1" customWidth="1"/>
    <col min="2" max="2" width="8" style="30" bestFit="1" customWidth="1"/>
    <col min="3" max="3" width="11.7109375" style="30" bestFit="1" customWidth="1"/>
    <col min="4" max="4" width="9" style="30" bestFit="1" customWidth="1"/>
    <col min="5" max="5" width="18" style="30" bestFit="1" customWidth="1"/>
    <col min="6" max="6" width="13.7109375" style="30" bestFit="1" customWidth="1"/>
    <col min="7" max="7" width="16.28515625" style="30" bestFit="1" customWidth="1"/>
    <col min="8" max="8" width="9.42578125" style="30" bestFit="1" customWidth="1"/>
    <col min="9" max="9" width="10.140625" style="30" bestFit="1" customWidth="1"/>
    <col min="10" max="10" width="10.7109375" style="30" bestFit="1" customWidth="1"/>
    <col min="11" max="16384" width="9.140625" style="30"/>
  </cols>
  <sheetData>
    <row r="1" spans="1:21" ht="49.5" customHeight="1" x14ac:dyDescent="0.2">
      <c r="A1" s="102" t="s">
        <v>67</v>
      </c>
      <c r="B1" s="102"/>
      <c r="C1" s="102"/>
      <c r="D1" s="102"/>
      <c r="E1" s="102"/>
      <c r="F1" s="102"/>
      <c r="G1" s="102"/>
    </row>
    <row r="2" spans="1:21" ht="25.5" customHeight="1" x14ac:dyDescent="0.2">
      <c r="A2" s="103" t="s">
        <v>68</v>
      </c>
      <c r="B2" s="104"/>
      <c r="C2" s="104"/>
      <c r="D2" s="104"/>
      <c r="E2" s="104"/>
      <c r="F2" s="104"/>
      <c r="G2" s="104"/>
      <c r="I2" s="31" t="s">
        <v>74</v>
      </c>
      <c r="J2" s="31" t="s">
        <v>76</v>
      </c>
      <c r="K2" s="32" t="s">
        <v>78</v>
      </c>
    </row>
    <row r="3" spans="1:21" ht="32.25" customHeight="1" x14ac:dyDescent="0.2">
      <c r="A3" s="105" t="s">
        <v>69</v>
      </c>
      <c r="B3" s="105"/>
      <c r="C3" s="105"/>
      <c r="D3" s="105"/>
      <c r="E3" s="105"/>
      <c r="F3" s="105"/>
      <c r="G3" s="105"/>
      <c r="I3" s="30" t="s">
        <v>27</v>
      </c>
      <c r="J3" s="30" t="s">
        <v>141</v>
      </c>
      <c r="K3" s="30" t="s">
        <v>299</v>
      </c>
    </row>
    <row r="4" spans="1:21" ht="40.5" customHeight="1" x14ac:dyDescent="0.2">
      <c r="A4" s="102" t="s">
        <v>70</v>
      </c>
      <c r="B4" s="102"/>
      <c r="C4" s="102"/>
      <c r="D4" s="102"/>
      <c r="E4" s="102"/>
      <c r="F4" s="102"/>
      <c r="G4" s="102"/>
      <c r="I4" s="30" t="s">
        <v>94</v>
      </c>
      <c r="J4" s="30" t="s">
        <v>141</v>
      </c>
      <c r="K4" s="30" t="s">
        <v>299</v>
      </c>
    </row>
    <row r="7" spans="1:21" x14ac:dyDescent="0.2">
      <c r="L7" s="31" t="s">
        <v>71</v>
      </c>
      <c r="M7" s="31" t="s">
        <v>72</v>
      </c>
      <c r="N7" s="31" t="s">
        <v>73</v>
      </c>
      <c r="O7" s="31" t="s">
        <v>74</v>
      </c>
      <c r="P7" s="31" t="s">
        <v>75</v>
      </c>
      <c r="Q7" s="31" t="s">
        <v>76</v>
      </c>
      <c r="R7" s="32" t="s">
        <v>77</v>
      </c>
      <c r="S7" s="32" t="s">
        <v>78</v>
      </c>
      <c r="T7" s="32" t="s">
        <v>79</v>
      </c>
      <c r="U7" s="32" t="s">
        <v>80</v>
      </c>
    </row>
    <row r="8" spans="1:21" x14ac:dyDescent="0.2">
      <c r="L8" s="30">
        <v>1</v>
      </c>
      <c r="M8" s="30">
        <v>4564213</v>
      </c>
      <c r="N8" s="30" t="s">
        <v>93</v>
      </c>
      <c r="O8" s="30" t="s">
        <v>94</v>
      </c>
      <c r="P8" s="30" t="s">
        <v>86</v>
      </c>
      <c r="Q8" s="30" t="s">
        <v>141</v>
      </c>
      <c r="R8" s="33">
        <v>3</v>
      </c>
      <c r="S8" s="30">
        <v>51</v>
      </c>
      <c r="T8" s="34">
        <v>2200</v>
      </c>
      <c r="U8" s="30" t="s">
        <v>158</v>
      </c>
    </row>
    <row r="9" spans="1:21" x14ac:dyDescent="0.2">
      <c r="A9" s="31" t="s">
        <v>71</v>
      </c>
      <c r="B9" s="31" t="s">
        <v>72</v>
      </c>
      <c r="C9" s="31" t="s">
        <v>73</v>
      </c>
      <c r="D9" s="31" t="s">
        <v>74</v>
      </c>
      <c r="E9" s="31" t="s">
        <v>75</v>
      </c>
      <c r="F9" s="31" t="s">
        <v>76</v>
      </c>
      <c r="G9" s="32" t="s">
        <v>77</v>
      </c>
      <c r="H9" s="32" t="s">
        <v>78</v>
      </c>
      <c r="I9" s="32" t="s">
        <v>79</v>
      </c>
      <c r="J9" s="32" t="s">
        <v>80</v>
      </c>
      <c r="L9" s="30">
        <v>1</v>
      </c>
      <c r="M9" s="30">
        <v>11111</v>
      </c>
      <c r="N9" s="30" t="s">
        <v>97</v>
      </c>
      <c r="O9" s="30" t="s">
        <v>27</v>
      </c>
      <c r="P9" s="30" t="s">
        <v>86</v>
      </c>
      <c r="Q9" s="30" t="s">
        <v>141</v>
      </c>
      <c r="R9" s="33">
        <v>1.5</v>
      </c>
      <c r="S9" s="30">
        <v>71</v>
      </c>
      <c r="T9" s="34">
        <v>3124</v>
      </c>
      <c r="U9" s="30" t="s">
        <v>159</v>
      </c>
    </row>
    <row r="10" spans="1:21" outlineLevel="2" x14ac:dyDescent="0.2">
      <c r="A10" s="30">
        <v>1</v>
      </c>
      <c r="B10" s="30">
        <v>11111</v>
      </c>
      <c r="C10" s="30" t="s">
        <v>97</v>
      </c>
      <c r="D10" s="30" t="s">
        <v>27</v>
      </c>
      <c r="E10" s="30" t="s">
        <v>83</v>
      </c>
      <c r="F10" s="30" t="s">
        <v>95</v>
      </c>
      <c r="G10" s="33">
        <v>2</v>
      </c>
      <c r="H10" s="30">
        <v>23</v>
      </c>
      <c r="I10" s="34">
        <v>1150</v>
      </c>
      <c r="J10" s="30" t="s">
        <v>98</v>
      </c>
    </row>
    <row r="11" spans="1:21" outlineLevel="2" x14ac:dyDescent="0.2">
      <c r="A11" s="30">
        <v>1</v>
      </c>
      <c r="B11" s="30">
        <v>11111</v>
      </c>
      <c r="C11" s="30" t="s">
        <v>97</v>
      </c>
      <c r="D11" s="30" t="s">
        <v>27</v>
      </c>
      <c r="E11" s="30" t="s">
        <v>99</v>
      </c>
      <c r="F11" s="30" t="s">
        <v>104</v>
      </c>
      <c r="G11" s="33">
        <v>12</v>
      </c>
      <c r="H11" s="30">
        <v>65</v>
      </c>
      <c r="I11" s="34">
        <v>20800</v>
      </c>
      <c r="J11" s="30" t="s">
        <v>105</v>
      </c>
    </row>
    <row r="12" spans="1:21" outlineLevel="2" x14ac:dyDescent="0.2">
      <c r="A12" s="30">
        <v>1</v>
      </c>
      <c r="B12" s="30">
        <v>11111</v>
      </c>
      <c r="C12" s="30" t="s">
        <v>97</v>
      </c>
      <c r="D12" s="30" t="s">
        <v>27</v>
      </c>
      <c r="E12" s="30" t="s">
        <v>110</v>
      </c>
      <c r="F12" s="30" t="s">
        <v>113</v>
      </c>
      <c r="G12" s="33">
        <v>0.3</v>
      </c>
      <c r="H12" s="30">
        <v>93</v>
      </c>
      <c r="I12" s="34">
        <v>744</v>
      </c>
      <c r="J12" s="30" t="s">
        <v>128</v>
      </c>
    </row>
    <row r="13" spans="1:21" outlineLevel="2" x14ac:dyDescent="0.2">
      <c r="A13" s="30">
        <v>1</v>
      </c>
      <c r="B13" s="30">
        <v>11111</v>
      </c>
      <c r="C13" s="30" t="s">
        <v>97</v>
      </c>
      <c r="D13" s="30" t="s">
        <v>27</v>
      </c>
      <c r="E13" s="30" t="s">
        <v>91</v>
      </c>
      <c r="F13" s="30" t="s">
        <v>129</v>
      </c>
      <c r="G13" s="33">
        <v>15</v>
      </c>
      <c r="H13" s="30">
        <v>58</v>
      </c>
      <c r="I13" s="34">
        <v>26100</v>
      </c>
      <c r="J13" s="30" t="s">
        <v>128</v>
      </c>
    </row>
    <row r="14" spans="1:21" outlineLevel="2" x14ac:dyDescent="0.2">
      <c r="A14" s="30">
        <v>1</v>
      </c>
      <c r="B14" s="30">
        <v>11111</v>
      </c>
      <c r="C14" s="30" t="s">
        <v>97</v>
      </c>
      <c r="D14" s="30" t="s">
        <v>27</v>
      </c>
      <c r="E14" s="30" t="s">
        <v>106</v>
      </c>
      <c r="F14" s="30" t="s">
        <v>107</v>
      </c>
      <c r="G14" s="33">
        <v>0.8</v>
      </c>
      <c r="H14" s="30">
        <v>75</v>
      </c>
      <c r="I14" s="34">
        <v>1875</v>
      </c>
      <c r="J14" s="30" t="s">
        <v>144</v>
      </c>
    </row>
    <row r="15" spans="1:21" outlineLevel="2" x14ac:dyDescent="0.2">
      <c r="A15" s="30">
        <v>1</v>
      </c>
      <c r="B15" s="30">
        <v>11111</v>
      </c>
      <c r="C15" s="30" t="s">
        <v>97</v>
      </c>
      <c r="D15" s="30" t="s">
        <v>27</v>
      </c>
      <c r="E15" s="30" t="s">
        <v>110</v>
      </c>
      <c r="F15" s="30" t="s">
        <v>147</v>
      </c>
      <c r="G15" s="33">
        <v>2</v>
      </c>
      <c r="H15" s="30">
        <v>63</v>
      </c>
      <c r="I15" s="34">
        <v>2835</v>
      </c>
      <c r="J15" s="30" t="s">
        <v>148</v>
      </c>
    </row>
    <row r="16" spans="1:21" outlineLevel="2" x14ac:dyDescent="0.2">
      <c r="A16" s="30">
        <v>1</v>
      </c>
      <c r="B16" s="30">
        <v>11111</v>
      </c>
      <c r="C16" s="30" t="s">
        <v>97</v>
      </c>
      <c r="D16" s="30" t="s">
        <v>27</v>
      </c>
      <c r="E16" s="30" t="s">
        <v>86</v>
      </c>
      <c r="F16" s="30" t="s">
        <v>141</v>
      </c>
      <c r="G16" s="33">
        <v>1.5</v>
      </c>
      <c r="H16" s="30">
        <v>71</v>
      </c>
      <c r="I16" s="34">
        <v>3124</v>
      </c>
      <c r="J16" s="30" t="s">
        <v>159</v>
      </c>
    </row>
    <row r="17" spans="1:10" outlineLevel="2" x14ac:dyDescent="0.2">
      <c r="A17" s="30">
        <v>1</v>
      </c>
      <c r="B17" s="30">
        <v>11111</v>
      </c>
      <c r="C17" s="30" t="s">
        <v>97</v>
      </c>
      <c r="D17" s="30" t="s">
        <v>27</v>
      </c>
      <c r="E17" s="30" t="s">
        <v>106</v>
      </c>
      <c r="F17" s="30" t="s">
        <v>133</v>
      </c>
      <c r="G17" s="33">
        <v>1</v>
      </c>
      <c r="H17" s="30">
        <v>97</v>
      </c>
      <c r="I17" s="34">
        <v>3104</v>
      </c>
      <c r="J17" s="30" t="s">
        <v>161</v>
      </c>
    </row>
    <row r="18" spans="1:10" outlineLevel="2" x14ac:dyDescent="0.2">
      <c r="A18" s="30">
        <v>1</v>
      </c>
      <c r="B18" s="30">
        <v>11111</v>
      </c>
      <c r="C18" s="30" t="s">
        <v>97</v>
      </c>
      <c r="D18" s="30" t="s">
        <v>27</v>
      </c>
      <c r="E18" s="30" t="s">
        <v>86</v>
      </c>
      <c r="F18" s="30" t="s">
        <v>89</v>
      </c>
      <c r="G18" s="33">
        <v>5</v>
      </c>
      <c r="H18" s="30">
        <v>86</v>
      </c>
      <c r="I18" s="34">
        <v>11610</v>
      </c>
      <c r="J18" s="30" t="s">
        <v>162</v>
      </c>
    </row>
    <row r="19" spans="1:10" outlineLevel="2" x14ac:dyDescent="0.2">
      <c r="A19" s="30">
        <v>1</v>
      </c>
      <c r="B19" s="30">
        <v>11111</v>
      </c>
      <c r="C19" s="30" t="s">
        <v>97</v>
      </c>
      <c r="D19" s="30" t="s">
        <v>27</v>
      </c>
      <c r="E19" s="30" t="s">
        <v>110</v>
      </c>
      <c r="F19" s="30" t="s">
        <v>127</v>
      </c>
      <c r="G19" s="33">
        <v>0.9</v>
      </c>
      <c r="H19" s="30">
        <v>49</v>
      </c>
      <c r="I19" s="34">
        <v>1274</v>
      </c>
      <c r="J19" s="30" t="s">
        <v>171</v>
      </c>
    </row>
    <row r="20" spans="1:10" outlineLevel="1" x14ac:dyDescent="0.2">
      <c r="D20" s="31" t="s">
        <v>303</v>
      </c>
      <c r="G20" s="33">
        <f>SUBTOTAL(1,G10:G19)</f>
        <v>4.05</v>
      </c>
      <c r="I20" s="34"/>
    </row>
    <row r="21" spans="1:10" outlineLevel="2" x14ac:dyDescent="0.2">
      <c r="A21" s="30">
        <v>1</v>
      </c>
      <c r="B21" s="30">
        <v>4564213</v>
      </c>
      <c r="C21" s="30" t="s">
        <v>93</v>
      </c>
      <c r="D21" s="30" t="s">
        <v>94</v>
      </c>
      <c r="E21" s="30" t="s">
        <v>83</v>
      </c>
      <c r="F21" s="30" t="s">
        <v>95</v>
      </c>
      <c r="G21" s="33">
        <v>1.7</v>
      </c>
      <c r="H21" s="30">
        <v>46</v>
      </c>
      <c r="I21" s="34">
        <v>2300</v>
      </c>
      <c r="J21" s="30" t="s">
        <v>96</v>
      </c>
    </row>
    <row r="22" spans="1:10" outlineLevel="2" x14ac:dyDescent="0.2">
      <c r="A22" s="30">
        <v>1</v>
      </c>
      <c r="B22" s="30">
        <v>4564213</v>
      </c>
      <c r="C22" s="30" t="s">
        <v>93</v>
      </c>
      <c r="D22" s="30" t="s">
        <v>94</v>
      </c>
      <c r="E22" s="30" t="s">
        <v>99</v>
      </c>
      <c r="F22" s="30" t="s">
        <v>108</v>
      </c>
      <c r="G22" s="33">
        <v>22</v>
      </c>
      <c r="H22" s="30">
        <v>11</v>
      </c>
      <c r="I22" s="34">
        <v>7150</v>
      </c>
      <c r="J22" s="30" t="s">
        <v>105</v>
      </c>
    </row>
    <row r="23" spans="1:10" outlineLevel="2" x14ac:dyDescent="0.2">
      <c r="A23" s="30">
        <v>1</v>
      </c>
      <c r="B23" s="30">
        <v>4564213</v>
      </c>
      <c r="C23" s="30" t="s">
        <v>93</v>
      </c>
      <c r="D23" s="30" t="s">
        <v>94</v>
      </c>
      <c r="E23" s="30" t="s">
        <v>91</v>
      </c>
      <c r="F23" s="30" t="s">
        <v>92</v>
      </c>
      <c r="G23" s="33">
        <v>10</v>
      </c>
      <c r="H23" s="30">
        <v>24</v>
      </c>
      <c r="I23" s="34">
        <v>7440</v>
      </c>
      <c r="J23" s="30" t="s">
        <v>109</v>
      </c>
    </row>
    <row r="24" spans="1:10" outlineLevel="2" x14ac:dyDescent="0.2">
      <c r="A24" s="30">
        <v>1</v>
      </c>
      <c r="B24" s="30">
        <v>4564213</v>
      </c>
      <c r="C24" s="30" t="s">
        <v>93</v>
      </c>
      <c r="D24" s="30" t="s">
        <v>94</v>
      </c>
      <c r="E24" s="30" t="s">
        <v>110</v>
      </c>
      <c r="F24" s="30" t="s">
        <v>111</v>
      </c>
      <c r="G24" s="33">
        <v>0.7</v>
      </c>
      <c r="H24" s="30">
        <v>46</v>
      </c>
      <c r="I24" s="34">
        <v>1104</v>
      </c>
      <c r="J24" s="30" t="s">
        <v>109</v>
      </c>
    </row>
    <row r="25" spans="1:10" outlineLevel="2" x14ac:dyDescent="0.2">
      <c r="A25" s="30">
        <v>1</v>
      </c>
      <c r="B25" s="30">
        <v>4564213</v>
      </c>
      <c r="C25" s="30" t="s">
        <v>93</v>
      </c>
      <c r="D25" s="30" t="s">
        <v>94</v>
      </c>
      <c r="E25" s="30" t="s">
        <v>110</v>
      </c>
      <c r="F25" s="30" t="s">
        <v>113</v>
      </c>
      <c r="G25" s="33">
        <v>0.3</v>
      </c>
      <c r="H25" s="30">
        <v>94</v>
      </c>
      <c r="I25" s="34">
        <v>752</v>
      </c>
      <c r="J25" s="30" t="s">
        <v>114</v>
      </c>
    </row>
    <row r="26" spans="1:10" outlineLevel="2" x14ac:dyDescent="0.2">
      <c r="A26" s="30">
        <v>1</v>
      </c>
      <c r="B26" s="30">
        <v>4564213</v>
      </c>
      <c r="C26" s="30" t="s">
        <v>93</v>
      </c>
      <c r="D26" s="30" t="s">
        <v>94</v>
      </c>
      <c r="E26" s="30" t="s">
        <v>91</v>
      </c>
      <c r="F26" s="30" t="s">
        <v>115</v>
      </c>
      <c r="G26" s="33">
        <v>50</v>
      </c>
      <c r="H26" s="30">
        <v>18</v>
      </c>
      <c r="I26" s="34">
        <v>26100</v>
      </c>
      <c r="J26" s="30" t="s">
        <v>114</v>
      </c>
    </row>
    <row r="27" spans="1:10" outlineLevel="2" x14ac:dyDescent="0.2">
      <c r="A27" s="30">
        <v>1</v>
      </c>
      <c r="B27" s="30">
        <v>4564213</v>
      </c>
      <c r="C27" s="30" t="s">
        <v>93</v>
      </c>
      <c r="D27" s="30" t="s">
        <v>94</v>
      </c>
      <c r="E27" s="30" t="s">
        <v>91</v>
      </c>
      <c r="F27" s="30" t="s">
        <v>116</v>
      </c>
      <c r="G27" s="33">
        <v>45</v>
      </c>
      <c r="H27" s="30">
        <v>63</v>
      </c>
      <c r="I27" s="34">
        <v>94500</v>
      </c>
      <c r="J27" s="30" t="s">
        <v>114</v>
      </c>
    </row>
    <row r="28" spans="1:10" outlineLevel="2" x14ac:dyDescent="0.2">
      <c r="A28" s="30">
        <v>1</v>
      </c>
      <c r="B28" s="30">
        <v>4564213</v>
      </c>
      <c r="C28" s="30" t="s">
        <v>93</v>
      </c>
      <c r="D28" s="30" t="s">
        <v>94</v>
      </c>
      <c r="E28" s="30" t="s">
        <v>91</v>
      </c>
      <c r="F28" s="30" t="s">
        <v>115</v>
      </c>
      <c r="G28" s="33">
        <v>50</v>
      </c>
      <c r="H28" s="30">
        <v>42</v>
      </c>
      <c r="I28" s="34">
        <v>60900</v>
      </c>
      <c r="J28" s="30" t="s">
        <v>118</v>
      </c>
    </row>
    <row r="29" spans="1:10" outlineLevel="2" x14ac:dyDescent="0.2">
      <c r="A29" s="30">
        <v>1</v>
      </c>
      <c r="B29" s="30">
        <v>4564213</v>
      </c>
      <c r="C29" s="30" t="s">
        <v>93</v>
      </c>
      <c r="D29" s="30" t="s">
        <v>94</v>
      </c>
      <c r="E29" s="30" t="s">
        <v>83</v>
      </c>
      <c r="F29" s="30" t="s">
        <v>125</v>
      </c>
      <c r="G29" s="33">
        <v>8</v>
      </c>
      <c r="H29" s="30">
        <v>22</v>
      </c>
      <c r="I29" s="34">
        <v>4070</v>
      </c>
      <c r="J29" s="30" t="s">
        <v>126</v>
      </c>
    </row>
    <row r="30" spans="1:10" outlineLevel="2" x14ac:dyDescent="0.2">
      <c r="A30" s="30">
        <v>1</v>
      </c>
      <c r="B30" s="30">
        <v>4564213</v>
      </c>
      <c r="C30" s="30" t="s">
        <v>93</v>
      </c>
      <c r="D30" s="30" t="s">
        <v>94</v>
      </c>
      <c r="E30" s="30" t="s">
        <v>99</v>
      </c>
      <c r="F30" s="30" t="s">
        <v>104</v>
      </c>
      <c r="G30" s="33">
        <v>10.5</v>
      </c>
      <c r="H30" s="30">
        <v>34</v>
      </c>
      <c r="I30" s="34">
        <v>10880</v>
      </c>
      <c r="J30" s="30" t="s">
        <v>135</v>
      </c>
    </row>
    <row r="31" spans="1:10" outlineLevel="2" x14ac:dyDescent="0.2">
      <c r="A31" s="30">
        <v>1</v>
      </c>
      <c r="B31" s="30">
        <v>4564213</v>
      </c>
      <c r="C31" s="30" t="s">
        <v>93</v>
      </c>
      <c r="D31" s="30" t="s">
        <v>94</v>
      </c>
      <c r="E31" s="30" t="s">
        <v>86</v>
      </c>
      <c r="F31" s="30" t="s">
        <v>139</v>
      </c>
      <c r="G31" s="33">
        <v>0.6</v>
      </c>
      <c r="H31" s="30">
        <v>7</v>
      </c>
      <c r="I31" s="34">
        <v>119</v>
      </c>
      <c r="J31" s="30" t="s">
        <v>137</v>
      </c>
    </row>
    <row r="32" spans="1:10" outlineLevel="2" x14ac:dyDescent="0.2">
      <c r="A32" s="30">
        <v>1</v>
      </c>
      <c r="B32" s="30">
        <v>4564213</v>
      </c>
      <c r="C32" s="30" t="s">
        <v>93</v>
      </c>
      <c r="D32" s="30" t="s">
        <v>94</v>
      </c>
      <c r="E32" s="30" t="s">
        <v>86</v>
      </c>
      <c r="F32" s="30" t="s">
        <v>149</v>
      </c>
      <c r="G32" s="33">
        <v>0.2</v>
      </c>
      <c r="H32" s="30">
        <v>32</v>
      </c>
      <c r="I32" s="34">
        <v>208</v>
      </c>
      <c r="J32" s="30" t="s">
        <v>148</v>
      </c>
    </row>
    <row r="33" spans="1:10" outlineLevel="2" x14ac:dyDescent="0.2">
      <c r="A33" s="30">
        <v>1</v>
      </c>
      <c r="B33" s="30">
        <v>4564213</v>
      </c>
      <c r="C33" s="30" t="s">
        <v>93</v>
      </c>
      <c r="D33" s="30" t="s">
        <v>94</v>
      </c>
      <c r="E33" s="30" t="s">
        <v>86</v>
      </c>
      <c r="F33" s="35" t="s">
        <v>141</v>
      </c>
      <c r="G33" s="33">
        <v>1.5</v>
      </c>
      <c r="H33" s="30">
        <v>38</v>
      </c>
      <c r="I33" s="34">
        <v>1672</v>
      </c>
      <c r="J33" s="30" t="s">
        <v>152</v>
      </c>
    </row>
    <row r="34" spans="1:10" outlineLevel="2" x14ac:dyDescent="0.2">
      <c r="A34" s="30">
        <v>1</v>
      </c>
      <c r="B34" s="30">
        <v>4564213</v>
      </c>
      <c r="C34" s="30" t="s">
        <v>93</v>
      </c>
      <c r="D34" s="30" t="s">
        <v>94</v>
      </c>
      <c r="E34" s="30" t="s">
        <v>110</v>
      </c>
      <c r="F34" s="30" t="s">
        <v>147</v>
      </c>
      <c r="G34" s="33">
        <v>2</v>
      </c>
      <c r="H34" s="30">
        <v>61</v>
      </c>
      <c r="I34" s="34">
        <v>2745</v>
      </c>
      <c r="J34" s="30" t="s">
        <v>153</v>
      </c>
    </row>
    <row r="35" spans="1:10" outlineLevel="2" x14ac:dyDescent="0.2">
      <c r="A35" s="30">
        <v>1</v>
      </c>
      <c r="B35" s="30">
        <v>4564213</v>
      </c>
      <c r="C35" s="30" t="s">
        <v>93</v>
      </c>
      <c r="D35" s="30" t="s">
        <v>94</v>
      </c>
      <c r="E35" s="30" t="s">
        <v>99</v>
      </c>
      <c r="F35" s="30" t="s">
        <v>134</v>
      </c>
      <c r="G35" s="33">
        <v>26</v>
      </c>
      <c r="H35" s="30">
        <v>76</v>
      </c>
      <c r="I35" s="34">
        <v>54720</v>
      </c>
      <c r="J35" s="30" t="s">
        <v>154</v>
      </c>
    </row>
    <row r="36" spans="1:10" outlineLevel="2" x14ac:dyDescent="0.2">
      <c r="A36" s="30">
        <v>1</v>
      </c>
      <c r="B36" s="30">
        <v>4564213</v>
      </c>
      <c r="C36" s="30" t="s">
        <v>93</v>
      </c>
      <c r="D36" s="30" t="s">
        <v>94</v>
      </c>
      <c r="E36" s="30" t="s">
        <v>110</v>
      </c>
      <c r="F36" s="30" t="s">
        <v>117</v>
      </c>
      <c r="G36" s="33">
        <v>0.1</v>
      </c>
      <c r="H36" s="30">
        <v>67</v>
      </c>
      <c r="I36" s="34">
        <v>60.3</v>
      </c>
      <c r="J36" s="30" t="s">
        <v>157</v>
      </c>
    </row>
    <row r="37" spans="1:10" outlineLevel="2" x14ac:dyDescent="0.2">
      <c r="A37" s="30">
        <v>1</v>
      </c>
      <c r="B37" s="30">
        <v>4564213</v>
      </c>
      <c r="C37" s="30" t="s">
        <v>93</v>
      </c>
      <c r="D37" s="30" t="s">
        <v>94</v>
      </c>
      <c r="E37" s="30" t="s">
        <v>99</v>
      </c>
      <c r="F37" s="30" t="s">
        <v>134</v>
      </c>
      <c r="G37" s="33">
        <v>26</v>
      </c>
      <c r="H37" s="30">
        <v>69</v>
      </c>
      <c r="I37" s="34">
        <v>49680</v>
      </c>
      <c r="J37" s="30" t="s">
        <v>158</v>
      </c>
    </row>
    <row r="38" spans="1:10" outlineLevel="2" x14ac:dyDescent="0.2">
      <c r="A38" s="30">
        <v>1</v>
      </c>
      <c r="B38" s="30">
        <v>4564213</v>
      </c>
      <c r="C38" s="30" t="s">
        <v>93</v>
      </c>
      <c r="D38" s="30" t="s">
        <v>94</v>
      </c>
      <c r="E38" s="30" t="s">
        <v>86</v>
      </c>
      <c r="F38" s="30" t="s">
        <v>141</v>
      </c>
      <c r="G38" s="33">
        <v>3</v>
      </c>
      <c r="H38" s="30">
        <v>51</v>
      </c>
      <c r="I38" s="34">
        <v>2200</v>
      </c>
      <c r="J38" s="30" t="s">
        <v>158</v>
      </c>
    </row>
    <row r="39" spans="1:10" outlineLevel="2" x14ac:dyDescent="0.2">
      <c r="A39" s="30">
        <v>1</v>
      </c>
      <c r="B39" s="30">
        <v>4564213</v>
      </c>
      <c r="C39" s="30" t="s">
        <v>93</v>
      </c>
      <c r="D39" s="30" t="s">
        <v>94</v>
      </c>
      <c r="E39" s="30" t="s">
        <v>91</v>
      </c>
      <c r="F39" s="30" t="s">
        <v>129</v>
      </c>
      <c r="G39" s="33">
        <v>17</v>
      </c>
      <c r="H39" s="30">
        <v>12</v>
      </c>
      <c r="I39" s="34">
        <v>5400</v>
      </c>
      <c r="J39" s="30" t="s">
        <v>158</v>
      </c>
    </row>
    <row r="40" spans="1:10" outlineLevel="2" x14ac:dyDescent="0.2">
      <c r="A40" s="30">
        <v>1</v>
      </c>
      <c r="B40" s="30">
        <v>4564213</v>
      </c>
      <c r="C40" s="30" t="s">
        <v>93</v>
      </c>
      <c r="D40" s="30" t="s">
        <v>94</v>
      </c>
      <c r="E40" s="30" t="s">
        <v>86</v>
      </c>
      <c r="F40" s="30" t="s">
        <v>89</v>
      </c>
      <c r="G40" s="33">
        <v>5</v>
      </c>
      <c r="H40" s="30">
        <v>24</v>
      </c>
      <c r="I40" s="34">
        <v>3240</v>
      </c>
      <c r="J40" s="30" t="s">
        <v>158</v>
      </c>
    </row>
    <row r="41" spans="1:10" outlineLevel="2" x14ac:dyDescent="0.2">
      <c r="A41" s="30">
        <v>1</v>
      </c>
      <c r="B41" s="30">
        <v>4564213</v>
      </c>
      <c r="C41" s="30" t="s">
        <v>93</v>
      </c>
      <c r="D41" s="30" t="s">
        <v>94</v>
      </c>
      <c r="E41" s="30" t="s">
        <v>99</v>
      </c>
      <c r="F41" s="30" t="s">
        <v>104</v>
      </c>
      <c r="G41" s="33">
        <v>10.5</v>
      </c>
      <c r="H41" s="30">
        <v>16</v>
      </c>
      <c r="I41" s="34">
        <v>5120</v>
      </c>
      <c r="J41" s="30" t="s">
        <v>158</v>
      </c>
    </row>
    <row r="42" spans="1:10" outlineLevel="2" x14ac:dyDescent="0.2">
      <c r="A42" s="30">
        <v>1</v>
      </c>
      <c r="B42" s="30">
        <v>4564213</v>
      </c>
      <c r="C42" s="30" t="s">
        <v>93</v>
      </c>
      <c r="D42" s="30" t="s">
        <v>94</v>
      </c>
      <c r="E42" s="30" t="s">
        <v>99</v>
      </c>
      <c r="F42" s="30" t="s">
        <v>100</v>
      </c>
      <c r="G42" s="33">
        <v>25</v>
      </c>
      <c r="H42" s="30">
        <v>68</v>
      </c>
      <c r="I42" s="34">
        <v>53040</v>
      </c>
      <c r="J42" s="30" t="s">
        <v>163</v>
      </c>
    </row>
    <row r="43" spans="1:10" outlineLevel="2" x14ac:dyDescent="0.2">
      <c r="A43" s="30">
        <v>1</v>
      </c>
      <c r="B43" s="30">
        <v>4564213</v>
      </c>
      <c r="C43" s="30" t="s">
        <v>93</v>
      </c>
      <c r="D43" s="30" t="s">
        <v>94</v>
      </c>
      <c r="E43" s="30" t="s">
        <v>106</v>
      </c>
      <c r="F43" s="30" t="s">
        <v>146</v>
      </c>
      <c r="G43" s="33">
        <v>0.5</v>
      </c>
      <c r="H43" s="30">
        <v>7</v>
      </c>
      <c r="I43" s="34">
        <v>105</v>
      </c>
      <c r="J43" s="30" t="s">
        <v>164</v>
      </c>
    </row>
    <row r="44" spans="1:10" outlineLevel="2" x14ac:dyDescent="0.2">
      <c r="A44" s="30">
        <v>1</v>
      </c>
      <c r="B44" s="30">
        <v>4564213</v>
      </c>
      <c r="C44" s="30" t="s">
        <v>93</v>
      </c>
      <c r="D44" s="30" t="s">
        <v>94</v>
      </c>
      <c r="E44" s="30" t="s">
        <v>110</v>
      </c>
      <c r="F44" s="30" t="s">
        <v>117</v>
      </c>
      <c r="G44" s="33">
        <v>0.1</v>
      </c>
      <c r="H44" s="30">
        <v>66</v>
      </c>
      <c r="I44" s="34">
        <v>59.4</v>
      </c>
      <c r="J44" s="30" t="s">
        <v>170</v>
      </c>
    </row>
    <row r="45" spans="1:10" outlineLevel="1" x14ac:dyDescent="0.2">
      <c r="D45" s="31" t="s">
        <v>302</v>
      </c>
      <c r="G45" s="33">
        <f>SUBTOTAL(1,G21:G44)</f>
        <v>13.154166666666667</v>
      </c>
      <c r="I45" s="34"/>
    </row>
    <row r="46" spans="1:10" outlineLevel="2" x14ac:dyDescent="0.2">
      <c r="A46" s="30">
        <v>1</v>
      </c>
      <c r="B46" s="30">
        <v>36184</v>
      </c>
      <c r="C46" s="30" t="s">
        <v>112</v>
      </c>
      <c r="D46" s="30" t="s">
        <v>65</v>
      </c>
      <c r="E46" s="30" t="s">
        <v>110</v>
      </c>
      <c r="F46" s="30" t="s">
        <v>111</v>
      </c>
      <c r="G46" s="33">
        <v>0.7</v>
      </c>
      <c r="H46" s="30">
        <v>96</v>
      </c>
      <c r="I46" s="34">
        <v>2304</v>
      </c>
      <c r="J46" s="30" t="s">
        <v>109</v>
      </c>
    </row>
    <row r="47" spans="1:10" outlineLevel="2" x14ac:dyDescent="0.2">
      <c r="A47" s="30">
        <v>1</v>
      </c>
      <c r="B47" s="30">
        <v>36184</v>
      </c>
      <c r="C47" s="30" t="s">
        <v>112</v>
      </c>
      <c r="D47" s="30" t="s">
        <v>65</v>
      </c>
      <c r="E47" s="30" t="s">
        <v>106</v>
      </c>
      <c r="F47" s="30" t="s">
        <v>133</v>
      </c>
      <c r="G47" s="33">
        <v>1.1000000000000001</v>
      </c>
      <c r="H47" s="30">
        <v>38</v>
      </c>
      <c r="I47" s="34">
        <v>1216</v>
      </c>
      <c r="J47" s="30" t="s">
        <v>132</v>
      </c>
    </row>
    <row r="48" spans="1:10" outlineLevel="2" x14ac:dyDescent="0.2">
      <c r="A48" s="30">
        <v>1</v>
      </c>
      <c r="B48" s="30">
        <v>36184</v>
      </c>
      <c r="C48" s="30" t="s">
        <v>112</v>
      </c>
      <c r="D48" s="30" t="s">
        <v>65</v>
      </c>
      <c r="E48" s="30" t="s">
        <v>99</v>
      </c>
      <c r="F48" s="30" t="s">
        <v>122</v>
      </c>
      <c r="G48" s="33">
        <v>29</v>
      </c>
      <c r="H48" s="30">
        <v>84</v>
      </c>
      <c r="I48" s="34">
        <v>63000</v>
      </c>
      <c r="J48" s="30" t="s">
        <v>135</v>
      </c>
    </row>
    <row r="49" spans="1:10" outlineLevel="2" x14ac:dyDescent="0.2">
      <c r="A49" s="30">
        <v>1</v>
      </c>
      <c r="B49" s="30">
        <v>36184</v>
      </c>
      <c r="C49" s="30" t="s">
        <v>112</v>
      </c>
      <c r="D49" s="30" t="s">
        <v>65</v>
      </c>
      <c r="E49" s="30" t="s">
        <v>99</v>
      </c>
      <c r="F49" s="30" t="s">
        <v>108</v>
      </c>
      <c r="G49" s="33">
        <v>22</v>
      </c>
      <c r="H49" s="30">
        <v>71</v>
      </c>
      <c r="I49" s="34">
        <v>46150</v>
      </c>
      <c r="J49" s="30" t="s">
        <v>148</v>
      </c>
    </row>
    <row r="50" spans="1:10" outlineLevel="2" x14ac:dyDescent="0.2">
      <c r="A50" s="30">
        <v>1</v>
      </c>
      <c r="B50" s="30">
        <v>36184</v>
      </c>
      <c r="C50" s="30" t="s">
        <v>112</v>
      </c>
      <c r="D50" s="30" t="s">
        <v>65</v>
      </c>
      <c r="E50" s="30" t="s">
        <v>110</v>
      </c>
      <c r="F50" s="30" t="s">
        <v>127</v>
      </c>
      <c r="G50" s="33">
        <v>0.7</v>
      </c>
      <c r="H50" s="30">
        <v>99</v>
      </c>
      <c r="I50" s="34">
        <v>2574</v>
      </c>
      <c r="J50" s="30" t="s">
        <v>159</v>
      </c>
    </row>
    <row r="51" spans="1:10" outlineLevel="2" x14ac:dyDescent="0.2">
      <c r="A51" s="30">
        <v>1</v>
      </c>
      <c r="B51" s="30">
        <v>36184</v>
      </c>
      <c r="C51" s="30" t="s">
        <v>112</v>
      </c>
      <c r="D51" s="30" t="s">
        <v>65</v>
      </c>
      <c r="E51" s="30" t="s">
        <v>86</v>
      </c>
      <c r="F51" s="30" t="s">
        <v>149</v>
      </c>
      <c r="G51" s="33">
        <v>0.2</v>
      </c>
      <c r="H51" s="30">
        <v>66</v>
      </c>
      <c r="I51" s="34">
        <v>429</v>
      </c>
      <c r="J51" s="30" t="s">
        <v>162</v>
      </c>
    </row>
    <row r="52" spans="1:10" outlineLevel="2" x14ac:dyDescent="0.2">
      <c r="A52" s="30">
        <v>1</v>
      </c>
      <c r="B52" s="30">
        <v>36184</v>
      </c>
      <c r="C52" s="30" t="s">
        <v>112</v>
      </c>
      <c r="D52" s="30" t="s">
        <v>65</v>
      </c>
      <c r="E52" s="30" t="s">
        <v>83</v>
      </c>
      <c r="F52" s="30" t="s">
        <v>166</v>
      </c>
      <c r="G52" s="33">
        <v>5</v>
      </c>
      <c r="H52" s="30">
        <v>64</v>
      </c>
      <c r="I52" s="34">
        <v>9280</v>
      </c>
      <c r="J52" s="30" t="s">
        <v>165</v>
      </c>
    </row>
    <row r="53" spans="1:10" outlineLevel="2" x14ac:dyDescent="0.2">
      <c r="A53" s="30">
        <v>1</v>
      </c>
      <c r="B53" s="30">
        <v>36184</v>
      </c>
      <c r="C53" s="30" t="s">
        <v>112</v>
      </c>
      <c r="D53" s="30" t="s">
        <v>65</v>
      </c>
      <c r="E53" s="30" t="s">
        <v>110</v>
      </c>
      <c r="F53" s="30" t="s">
        <v>127</v>
      </c>
      <c r="G53" s="33">
        <v>0.7</v>
      </c>
      <c r="H53" s="30">
        <v>44</v>
      </c>
      <c r="I53" s="34">
        <v>1144</v>
      </c>
      <c r="J53" s="30" t="s">
        <v>165</v>
      </c>
    </row>
    <row r="54" spans="1:10" outlineLevel="2" x14ac:dyDescent="0.2">
      <c r="A54" s="30">
        <v>1</v>
      </c>
      <c r="B54" s="30">
        <v>36184</v>
      </c>
      <c r="C54" s="30" t="s">
        <v>112</v>
      </c>
      <c r="D54" s="30" t="s">
        <v>65</v>
      </c>
      <c r="E54" s="30" t="s">
        <v>99</v>
      </c>
      <c r="F54" s="30" t="s">
        <v>140</v>
      </c>
      <c r="G54" s="33">
        <v>2</v>
      </c>
      <c r="H54" s="30">
        <v>94</v>
      </c>
      <c r="I54" s="34">
        <v>5640</v>
      </c>
      <c r="J54" s="30" t="s">
        <v>171</v>
      </c>
    </row>
    <row r="55" spans="1:10" outlineLevel="1" x14ac:dyDescent="0.2">
      <c r="D55" s="31" t="s">
        <v>304</v>
      </c>
      <c r="G55" s="33">
        <f>SUBTOTAL(1,G46:G54)</f>
        <v>6.8222222222222229</v>
      </c>
      <c r="I55" s="34"/>
    </row>
    <row r="56" spans="1:10" outlineLevel="2" x14ac:dyDescent="0.2">
      <c r="A56" s="30">
        <v>1</v>
      </c>
      <c r="B56" s="30">
        <v>657797</v>
      </c>
      <c r="C56" s="30" t="s">
        <v>88</v>
      </c>
      <c r="D56" s="30" t="s">
        <v>66</v>
      </c>
      <c r="E56" s="30" t="s">
        <v>86</v>
      </c>
      <c r="F56" s="30" t="s">
        <v>89</v>
      </c>
      <c r="G56" s="33">
        <v>5</v>
      </c>
      <c r="H56" s="30">
        <v>86</v>
      </c>
      <c r="I56" s="34">
        <v>11610</v>
      </c>
      <c r="J56" s="30" t="s">
        <v>85</v>
      </c>
    </row>
    <row r="57" spans="1:10" outlineLevel="2" x14ac:dyDescent="0.2">
      <c r="A57" s="30">
        <v>1</v>
      </c>
      <c r="B57" s="30">
        <v>6947545</v>
      </c>
      <c r="C57" s="30" t="s">
        <v>90</v>
      </c>
      <c r="D57" s="30" t="s">
        <v>66</v>
      </c>
      <c r="E57" s="30" t="s">
        <v>91</v>
      </c>
      <c r="F57" s="30" t="s">
        <v>92</v>
      </c>
      <c r="G57" s="33">
        <v>10.1</v>
      </c>
      <c r="H57" s="30">
        <v>24</v>
      </c>
      <c r="I57" s="34">
        <v>7440</v>
      </c>
      <c r="J57" s="30" t="s">
        <v>85</v>
      </c>
    </row>
    <row r="58" spans="1:10" outlineLevel="2" x14ac:dyDescent="0.2">
      <c r="A58" s="30">
        <v>1</v>
      </c>
      <c r="B58" s="30">
        <v>6947545</v>
      </c>
      <c r="C58" s="30" t="s">
        <v>90</v>
      </c>
      <c r="D58" s="30" t="s">
        <v>66</v>
      </c>
      <c r="E58" s="30" t="s">
        <v>86</v>
      </c>
      <c r="F58" s="30" t="s">
        <v>102</v>
      </c>
      <c r="G58" s="33">
        <v>5</v>
      </c>
      <c r="H58" s="30">
        <v>9</v>
      </c>
      <c r="I58" s="34">
        <v>1215</v>
      </c>
      <c r="J58" s="30" t="s">
        <v>101</v>
      </c>
    </row>
    <row r="59" spans="1:10" outlineLevel="2" x14ac:dyDescent="0.2">
      <c r="A59" s="30">
        <v>1</v>
      </c>
      <c r="B59" s="30">
        <v>657797</v>
      </c>
      <c r="C59" s="30" t="s">
        <v>88</v>
      </c>
      <c r="D59" s="30" t="s">
        <v>66</v>
      </c>
      <c r="E59" s="30" t="s">
        <v>86</v>
      </c>
      <c r="F59" s="30" t="s">
        <v>87</v>
      </c>
      <c r="G59" s="33">
        <v>1.1000000000000001</v>
      </c>
      <c r="H59" s="30">
        <v>40</v>
      </c>
      <c r="I59" s="34">
        <v>1320</v>
      </c>
      <c r="J59" s="30" t="s">
        <v>103</v>
      </c>
    </row>
    <row r="60" spans="1:10" outlineLevel="2" x14ac:dyDescent="0.2">
      <c r="A60" s="30">
        <v>1</v>
      </c>
      <c r="B60" s="30">
        <v>657797</v>
      </c>
      <c r="C60" s="30" t="s">
        <v>88</v>
      </c>
      <c r="D60" s="30" t="s">
        <v>66</v>
      </c>
      <c r="E60" s="30" t="s">
        <v>91</v>
      </c>
      <c r="F60" s="30" t="s">
        <v>92</v>
      </c>
      <c r="G60" s="33">
        <v>10.1</v>
      </c>
      <c r="H60" s="30">
        <v>77</v>
      </c>
      <c r="I60" s="34">
        <v>23870</v>
      </c>
      <c r="J60" s="30" t="s">
        <v>105</v>
      </c>
    </row>
    <row r="61" spans="1:10" outlineLevel="2" x14ac:dyDescent="0.2">
      <c r="A61" s="30">
        <v>1</v>
      </c>
      <c r="B61" s="30">
        <v>657797</v>
      </c>
      <c r="C61" s="30" t="s">
        <v>88</v>
      </c>
      <c r="D61" s="30" t="s">
        <v>66</v>
      </c>
      <c r="E61" s="30" t="s">
        <v>99</v>
      </c>
      <c r="F61" s="30" t="s">
        <v>104</v>
      </c>
      <c r="G61" s="33">
        <v>10.199999999999999</v>
      </c>
      <c r="H61" s="30">
        <v>54</v>
      </c>
      <c r="I61" s="34">
        <v>17280</v>
      </c>
      <c r="J61" s="30" t="s">
        <v>114</v>
      </c>
    </row>
    <row r="62" spans="1:10" outlineLevel="2" x14ac:dyDescent="0.2">
      <c r="A62" s="30">
        <v>1</v>
      </c>
      <c r="B62" s="30">
        <v>6947545</v>
      </c>
      <c r="C62" s="30" t="s">
        <v>90</v>
      </c>
      <c r="D62" s="30" t="s">
        <v>66</v>
      </c>
      <c r="E62" s="30" t="s">
        <v>99</v>
      </c>
      <c r="F62" s="30" t="s">
        <v>122</v>
      </c>
      <c r="G62" s="33">
        <v>27</v>
      </c>
      <c r="H62" s="30">
        <v>64</v>
      </c>
      <c r="I62" s="34">
        <v>48000</v>
      </c>
      <c r="J62" s="30" t="s">
        <v>118</v>
      </c>
    </row>
    <row r="63" spans="1:10" outlineLevel="2" x14ac:dyDescent="0.2">
      <c r="A63" s="30">
        <v>1</v>
      </c>
      <c r="B63" s="30">
        <v>657797</v>
      </c>
      <c r="C63" s="30" t="s">
        <v>88</v>
      </c>
      <c r="D63" s="30" t="s">
        <v>66</v>
      </c>
      <c r="E63" s="30" t="s">
        <v>110</v>
      </c>
      <c r="F63" s="30" t="s">
        <v>117</v>
      </c>
      <c r="G63" s="33">
        <v>0.1</v>
      </c>
      <c r="H63" s="30">
        <v>75</v>
      </c>
      <c r="I63" s="34">
        <v>67.5</v>
      </c>
      <c r="J63" s="30" t="s">
        <v>123</v>
      </c>
    </row>
    <row r="64" spans="1:10" outlineLevel="2" x14ac:dyDescent="0.2">
      <c r="A64" s="30">
        <v>1</v>
      </c>
      <c r="B64" s="30">
        <v>657797</v>
      </c>
      <c r="C64" s="30" t="s">
        <v>88</v>
      </c>
      <c r="D64" s="30" t="s">
        <v>66</v>
      </c>
      <c r="E64" s="30" t="s">
        <v>83</v>
      </c>
      <c r="F64" s="30" t="s">
        <v>124</v>
      </c>
      <c r="G64" s="33">
        <v>0.7</v>
      </c>
      <c r="H64" s="30">
        <v>100</v>
      </c>
      <c r="I64" s="34">
        <v>2100</v>
      </c>
      <c r="J64" s="30" t="s">
        <v>123</v>
      </c>
    </row>
    <row r="65" spans="1:10" outlineLevel="2" x14ac:dyDescent="0.2">
      <c r="A65" s="30">
        <v>1</v>
      </c>
      <c r="B65" s="30">
        <v>6947545</v>
      </c>
      <c r="C65" s="30" t="s">
        <v>90</v>
      </c>
      <c r="D65" s="30" t="s">
        <v>66</v>
      </c>
      <c r="E65" s="30" t="s">
        <v>110</v>
      </c>
      <c r="F65" s="30" t="s">
        <v>127</v>
      </c>
      <c r="G65" s="33">
        <v>0.8</v>
      </c>
      <c r="H65" s="30">
        <v>17</v>
      </c>
      <c r="I65" s="34">
        <v>442</v>
      </c>
      <c r="J65" s="30" t="s">
        <v>126</v>
      </c>
    </row>
    <row r="66" spans="1:10" outlineLevel="2" x14ac:dyDescent="0.2">
      <c r="A66" s="30">
        <v>1</v>
      </c>
      <c r="B66" s="30">
        <v>657797</v>
      </c>
      <c r="C66" s="30" t="s">
        <v>88</v>
      </c>
      <c r="D66" s="30" t="s">
        <v>66</v>
      </c>
      <c r="E66" s="30" t="s">
        <v>91</v>
      </c>
      <c r="F66" s="30" t="s">
        <v>116</v>
      </c>
      <c r="G66" s="33">
        <v>50</v>
      </c>
      <c r="H66" s="30">
        <v>31</v>
      </c>
      <c r="I66" s="34">
        <v>46500</v>
      </c>
      <c r="J66" s="30" t="s">
        <v>128</v>
      </c>
    </row>
    <row r="67" spans="1:10" outlineLevel="2" x14ac:dyDescent="0.2">
      <c r="A67" s="30">
        <v>1</v>
      </c>
      <c r="B67" s="30">
        <v>6947545</v>
      </c>
      <c r="C67" s="30" t="s">
        <v>90</v>
      </c>
      <c r="D67" s="30" t="s">
        <v>66</v>
      </c>
      <c r="E67" s="30" t="s">
        <v>86</v>
      </c>
      <c r="F67" s="30" t="s">
        <v>130</v>
      </c>
      <c r="G67" s="33">
        <v>3</v>
      </c>
      <c r="H67" s="30">
        <v>92</v>
      </c>
      <c r="I67" s="34">
        <v>8096</v>
      </c>
      <c r="J67" s="30" t="s">
        <v>128</v>
      </c>
    </row>
    <row r="68" spans="1:10" outlineLevel="2" x14ac:dyDescent="0.2">
      <c r="A68" s="30">
        <v>1</v>
      </c>
      <c r="B68" s="30">
        <v>657797</v>
      </c>
      <c r="C68" s="30" t="s">
        <v>88</v>
      </c>
      <c r="D68" s="30" t="s">
        <v>66</v>
      </c>
      <c r="E68" s="30" t="s">
        <v>110</v>
      </c>
      <c r="F68" s="30" t="s">
        <v>113</v>
      </c>
      <c r="G68" s="33">
        <v>0.3</v>
      </c>
      <c r="H68" s="30">
        <v>15</v>
      </c>
      <c r="I68" s="34">
        <v>120</v>
      </c>
      <c r="J68" s="30" t="s">
        <v>137</v>
      </c>
    </row>
    <row r="69" spans="1:10" outlineLevel="2" x14ac:dyDescent="0.2">
      <c r="A69" s="30">
        <v>1</v>
      </c>
      <c r="B69" s="30">
        <v>6947545</v>
      </c>
      <c r="C69" s="30" t="s">
        <v>90</v>
      </c>
      <c r="D69" s="30" t="s">
        <v>66</v>
      </c>
      <c r="E69" s="35" t="s">
        <v>106</v>
      </c>
      <c r="F69" s="30" t="s">
        <v>143</v>
      </c>
      <c r="G69" s="33">
        <v>0.7</v>
      </c>
      <c r="H69" s="30">
        <v>40</v>
      </c>
      <c r="I69" s="34">
        <v>880</v>
      </c>
      <c r="J69" s="30" t="s">
        <v>142</v>
      </c>
    </row>
    <row r="70" spans="1:10" outlineLevel="2" x14ac:dyDescent="0.2">
      <c r="A70" s="30">
        <v>1</v>
      </c>
      <c r="B70" s="30">
        <v>657797</v>
      </c>
      <c r="C70" s="30" t="s">
        <v>88</v>
      </c>
      <c r="D70" s="30" t="s">
        <v>66</v>
      </c>
      <c r="E70" s="30" t="s">
        <v>91</v>
      </c>
      <c r="F70" s="30" t="s">
        <v>145</v>
      </c>
      <c r="G70" s="33">
        <v>70</v>
      </c>
      <c r="H70" s="30">
        <v>26</v>
      </c>
      <c r="I70" s="34">
        <v>57980</v>
      </c>
      <c r="J70" s="30" t="s">
        <v>144</v>
      </c>
    </row>
    <row r="71" spans="1:10" outlineLevel="2" x14ac:dyDescent="0.2">
      <c r="A71" s="30">
        <v>1</v>
      </c>
      <c r="B71" s="30">
        <v>6947545</v>
      </c>
      <c r="C71" s="30" t="s">
        <v>90</v>
      </c>
      <c r="D71" s="30" t="s">
        <v>66</v>
      </c>
      <c r="E71" s="30" t="s">
        <v>106</v>
      </c>
      <c r="F71" s="30" t="s">
        <v>146</v>
      </c>
      <c r="G71" s="33">
        <v>0.5</v>
      </c>
      <c r="H71" s="30">
        <v>10</v>
      </c>
      <c r="I71" s="34">
        <v>150</v>
      </c>
      <c r="J71" s="30" t="s">
        <v>144</v>
      </c>
    </row>
    <row r="72" spans="1:10" outlineLevel="2" x14ac:dyDescent="0.2">
      <c r="A72" s="30">
        <v>1</v>
      </c>
      <c r="B72" s="30">
        <v>6947545</v>
      </c>
      <c r="C72" s="30" t="s">
        <v>90</v>
      </c>
      <c r="D72" s="30" t="s">
        <v>66</v>
      </c>
      <c r="E72" s="30" t="s">
        <v>86</v>
      </c>
      <c r="F72" s="30" t="s">
        <v>130</v>
      </c>
      <c r="G72" s="33">
        <v>3</v>
      </c>
      <c r="H72" s="30">
        <v>16</v>
      </c>
      <c r="I72" s="34">
        <v>1408</v>
      </c>
      <c r="J72" s="30" t="s">
        <v>144</v>
      </c>
    </row>
    <row r="73" spans="1:10" outlineLevel="2" x14ac:dyDescent="0.2">
      <c r="A73" s="30">
        <v>1</v>
      </c>
      <c r="B73" s="30">
        <v>6947545</v>
      </c>
      <c r="C73" s="30" t="s">
        <v>90</v>
      </c>
      <c r="D73" s="30" t="s">
        <v>66</v>
      </c>
      <c r="E73" s="30" t="s">
        <v>99</v>
      </c>
      <c r="F73" s="30" t="s">
        <v>151</v>
      </c>
      <c r="G73" s="33">
        <v>20</v>
      </c>
      <c r="H73" s="30">
        <v>22</v>
      </c>
      <c r="I73" s="34">
        <v>11880</v>
      </c>
      <c r="J73" s="30" t="s">
        <v>148</v>
      </c>
    </row>
    <row r="74" spans="1:10" outlineLevel="2" x14ac:dyDescent="0.2">
      <c r="A74" s="30">
        <v>1</v>
      </c>
      <c r="B74" s="30">
        <v>6947545</v>
      </c>
      <c r="C74" s="30" t="s">
        <v>90</v>
      </c>
      <c r="D74" s="30" t="s">
        <v>66</v>
      </c>
      <c r="E74" s="30" t="s">
        <v>106</v>
      </c>
      <c r="F74" s="30" t="s">
        <v>146</v>
      </c>
      <c r="G74" s="33">
        <v>0.5</v>
      </c>
      <c r="H74" s="30">
        <v>29</v>
      </c>
      <c r="I74" s="34">
        <v>435</v>
      </c>
      <c r="J74" s="30" t="s">
        <v>152</v>
      </c>
    </row>
    <row r="75" spans="1:10" outlineLevel="2" x14ac:dyDescent="0.2">
      <c r="A75" s="30">
        <v>1</v>
      </c>
      <c r="B75" s="30">
        <v>6947545</v>
      </c>
      <c r="C75" s="30" t="s">
        <v>90</v>
      </c>
      <c r="D75" s="30" t="s">
        <v>66</v>
      </c>
      <c r="E75" s="30" t="s">
        <v>91</v>
      </c>
      <c r="F75" s="30" t="s">
        <v>129</v>
      </c>
      <c r="G75" s="33">
        <v>18</v>
      </c>
      <c r="H75" s="30">
        <v>81</v>
      </c>
      <c r="I75" s="34">
        <v>36450</v>
      </c>
      <c r="J75" s="30" t="s">
        <v>153</v>
      </c>
    </row>
    <row r="76" spans="1:10" outlineLevel="2" x14ac:dyDescent="0.2">
      <c r="A76" s="30">
        <v>1</v>
      </c>
      <c r="B76" s="30">
        <v>6947545</v>
      </c>
      <c r="C76" s="30" t="s">
        <v>90</v>
      </c>
      <c r="D76" s="30" t="s">
        <v>66</v>
      </c>
      <c r="E76" s="30" t="s">
        <v>110</v>
      </c>
      <c r="F76" s="30" t="s">
        <v>127</v>
      </c>
      <c r="G76" s="33">
        <v>0.7</v>
      </c>
      <c r="H76" s="30">
        <v>60</v>
      </c>
      <c r="I76" s="34">
        <v>1560</v>
      </c>
      <c r="J76" s="30" t="s">
        <v>153</v>
      </c>
    </row>
    <row r="77" spans="1:10" outlineLevel="2" x14ac:dyDescent="0.2">
      <c r="A77" s="30">
        <v>1</v>
      </c>
      <c r="B77" s="30">
        <v>657797</v>
      </c>
      <c r="C77" s="30" t="s">
        <v>88</v>
      </c>
      <c r="D77" s="30" t="s">
        <v>66</v>
      </c>
      <c r="E77" s="30" t="s">
        <v>91</v>
      </c>
      <c r="F77" s="30" t="s">
        <v>116</v>
      </c>
      <c r="G77" s="33">
        <v>50</v>
      </c>
      <c r="H77" s="30">
        <v>46</v>
      </c>
      <c r="I77" s="34">
        <v>69000</v>
      </c>
      <c r="J77" s="30" t="s">
        <v>154</v>
      </c>
    </row>
    <row r="78" spans="1:10" outlineLevel="2" x14ac:dyDescent="0.2">
      <c r="A78" s="30">
        <v>1</v>
      </c>
      <c r="B78" s="30">
        <v>6947545</v>
      </c>
      <c r="C78" s="30" t="s">
        <v>90</v>
      </c>
      <c r="D78" s="30" t="s">
        <v>66</v>
      </c>
      <c r="E78" s="30" t="s">
        <v>99</v>
      </c>
      <c r="F78" s="30" t="s">
        <v>151</v>
      </c>
      <c r="G78" s="33">
        <v>20</v>
      </c>
      <c r="H78" s="30">
        <v>85</v>
      </c>
      <c r="I78" s="34">
        <v>45900</v>
      </c>
      <c r="J78" s="30" t="s">
        <v>154</v>
      </c>
    </row>
    <row r="79" spans="1:10" outlineLevel="2" x14ac:dyDescent="0.2">
      <c r="A79" s="30">
        <v>1</v>
      </c>
      <c r="B79" s="30">
        <v>657797</v>
      </c>
      <c r="C79" s="30" t="s">
        <v>88</v>
      </c>
      <c r="D79" s="30" t="s">
        <v>66</v>
      </c>
      <c r="E79" s="30" t="s">
        <v>106</v>
      </c>
      <c r="F79" s="30" t="s">
        <v>146</v>
      </c>
      <c r="G79" s="33">
        <v>0.5</v>
      </c>
      <c r="H79" s="30">
        <v>62</v>
      </c>
      <c r="I79" s="34">
        <v>930</v>
      </c>
      <c r="J79" s="30" t="s">
        <v>157</v>
      </c>
    </row>
    <row r="80" spans="1:10" outlineLevel="2" x14ac:dyDescent="0.2">
      <c r="A80" s="30">
        <v>1</v>
      </c>
      <c r="B80" s="30">
        <v>657797</v>
      </c>
      <c r="C80" s="30" t="s">
        <v>88</v>
      </c>
      <c r="D80" s="30" t="s">
        <v>66</v>
      </c>
      <c r="E80" s="30" t="s">
        <v>86</v>
      </c>
      <c r="F80" s="30" t="s">
        <v>102</v>
      </c>
      <c r="G80" s="33">
        <v>5</v>
      </c>
      <c r="H80" s="30">
        <v>13</v>
      </c>
      <c r="I80" s="34">
        <v>1755</v>
      </c>
      <c r="J80" s="30" t="s">
        <v>158</v>
      </c>
    </row>
    <row r="81" spans="1:10" outlineLevel="2" x14ac:dyDescent="0.2">
      <c r="A81" s="30">
        <v>1</v>
      </c>
      <c r="B81" s="30">
        <v>657797</v>
      </c>
      <c r="C81" s="30" t="s">
        <v>88</v>
      </c>
      <c r="D81" s="30" t="s">
        <v>66</v>
      </c>
      <c r="E81" s="30" t="s">
        <v>106</v>
      </c>
      <c r="F81" s="30" t="s">
        <v>146</v>
      </c>
      <c r="G81" s="33">
        <v>0.5</v>
      </c>
      <c r="H81" s="30">
        <v>31</v>
      </c>
      <c r="I81" s="34">
        <v>465</v>
      </c>
      <c r="J81" s="30" t="s">
        <v>158</v>
      </c>
    </row>
    <row r="82" spans="1:10" outlineLevel="2" x14ac:dyDescent="0.2">
      <c r="A82" s="30">
        <v>1</v>
      </c>
      <c r="B82" s="30">
        <v>6947545</v>
      </c>
      <c r="C82" s="30" t="s">
        <v>90</v>
      </c>
      <c r="D82" s="30" t="s">
        <v>66</v>
      </c>
      <c r="E82" s="30" t="s">
        <v>91</v>
      </c>
      <c r="F82" s="30" t="s">
        <v>116</v>
      </c>
      <c r="G82" s="33">
        <v>45</v>
      </c>
      <c r="H82" s="30">
        <v>2</v>
      </c>
      <c r="I82" s="34">
        <v>3000</v>
      </c>
      <c r="J82" s="30" t="s">
        <v>158</v>
      </c>
    </row>
    <row r="83" spans="1:10" outlineLevel="2" x14ac:dyDescent="0.2">
      <c r="A83" s="30">
        <v>1</v>
      </c>
      <c r="B83" s="30">
        <v>6947545</v>
      </c>
      <c r="C83" s="30" t="s">
        <v>90</v>
      </c>
      <c r="D83" s="30" t="s">
        <v>66</v>
      </c>
      <c r="E83" s="30" t="s">
        <v>83</v>
      </c>
      <c r="F83" s="30" t="s">
        <v>156</v>
      </c>
      <c r="G83" s="33">
        <v>1.2</v>
      </c>
      <c r="H83" s="30">
        <v>59</v>
      </c>
      <c r="I83" s="34">
        <v>2124</v>
      </c>
      <c r="J83" s="30" t="s">
        <v>158</v>
      </c>
    </row>
    <row r="84" spans="1:10" outlineLevel="2" x14ac:dyDescent="0.2">
      <c r="A84" s="30">
        <v>1</v>
      </c>
      <c r="B84" s="30">
        <v>657797</v>
      </c>
      <c r="C84" s="30" t="s">
        <v>88</v>
      </c>
      <c r="D84" s="30" t="s">
        <v>66</v>
      </c>
      <c r="E84" s="30" t="s">
        <v>99</v>
      </c>
      <c r="F84" s="30" t="s">
        <v>140</v>
      </c>
      <c r="G84" s="33">
        <v>2</v>
      </c>
      <c r="H84" s="30">
        <v>62</v>
      </c>
      <c r="I84" s="34">
        <v>3720</v>
      </c>
      <c r="J84" s="30" t="s">
        <v>159</v>
      </c>
    </row>
    <row r="85" spans="1:10" outlineLevel="2" x14ac:dyDescent="0.2">
      <c r="A85" s="30">
        <v>1</v>
      </c>
      <c r="B85" s="30">
        <v>6947545</v>
      </c>
      <c r="C85" s="30" t="s">
        <v>90</v>
      </c>
      <c r="D85" s="30" t="s">
        <v>66</v>
      </c>
      <c r="E85" s="30" t="s">
        <v>91</v>
      </c>
      <c r="F85" s="30" t="s">
        <v>145</v>
      </c>
      <c r="G85" s="33">
        <v>70</v>
      </c>
      <c r="H85" s="30">
        <v>31</v>
      </c>
      <c r="I85" s="34">
        <v>69130</v>
      </c>
      <c r="J85" s="30" t="s">
        <v>159</v>
      </c>
    </row>
    <row r="86" spans="1:10" outlineLevel="2" x14ac:dyDescent="0.2">
      <c r="A86" s="30">
        <v>1</v>
      </c>
      <c r="B86" s="30">
        <v>6947545</v>
      </c>
      <c r="C86" s="30" t="s">
        <v>90</v>
      </c>
      <c r="D86" s="30" t="s">
        <v>66</v>
      </c>
      <c r="E86" s="30" t="s">
        <v>99</v>
      </c>
      <c r="F86" s="30" t="s">
        <v>108</v>
      </c>
      <c r="G86" s="33">
        <v>22</v>
      </c>
      <c r="H86" s="30">
        <v>25</v>
      </c>
      <c r="I86" s="34">
        <v>16250</v>
      </c>
      <c r="J86" s="30" t="s">
        <v>162</v>
      </c>
    </row>
    <row r="87" spans="1:10" outlineLevel="2" x14ac:dyDescent="0.2">
      <c r="A87" s="30">
        <v>1</v>
      </c>
      <c r="B87" s="30">
        <v>6947545</v>
      </c>
      <c r="C87" s="30" t="s">
        <v>90</v>
      </c>
      <c r="D87" s="30" t="s">
        <v>66</v>
      </c>
      <c r="E87" s="30" t="s">
        <v>83</v>
      </c>
      <c r="F87" s="30" t="s">
        <v>95</v>
      </c>
      <c r="G87" s="33">
        <v>1.5</v>
      </c>
      <c r="H87" s="30">
        <v>16</v>
      </c>
      <c r="I87" s="34">
        <v>800</v>
      </c>
      <c r="J87" s="30" t="s">
        <v>164</v>
      </c>
    </row>
    <row r="88" spans="1:10" outlineLevel="2" x14ac:dyDescent="0.2">
      <c r="A88" s="30">
        <v>1</v>
      </c>
      <c r="B88" s="30">
        <v>6947545</v>
      </c>
      <c r="C88" s="30" t="s">
        <v>90</v>
      </c>
      <c r="D88" s="30" t="s">
        <v>66</v>
      </c>
      <c r="E88" s="30" t="s">
        <v>86</v>
      </c>
      <c r="F88" s="30" t="s">
        <v>139</v>
      </c>
      <c r="G88" s="33">
        <v>0.6</v>
      </c>
      <c r="H88" s="30">
        <v>28</v>
      </c>
      <c r="I88" s="34">
        <v>476</v>
      </c>
      <c r="J88" s="30" t="s">
        <v>164</v>
      </c>
    </row>
    <row r="89" spans="1:10" outlineLevel="2" x14ac:dyDescent="0.2">
      <c r="A89" s="30">
        <v>1</v>
      </c>
      <c r="B89" s="30">
        <v>657797</v>
      </c>
      <c r="C89" s="30" t="s">
        <v>88</v>
      </c>
      <c r="D89" s="30" t="s">
        <v>66</v>
      </c>
      <c r="E89" s="30" t="s">
        <v>83</v>
      </c>
      <c r="F89" s="30" t="s">
        <v>167</v>
      </c>
      <c r="G89" s="33">
        <v>3</v>
      </c>
      <c r="H89" s="30">
        <v>67</v>
      </c>
      <c r="I89" s="34">
        <v>6030</v>
      </c>
      <c r="J89" s="30" t="s">
        <v>165</v>
      </c>
    </row>
    <row r="90" spans="1:10" outlineLevel="2" x14ac:dyDescent="0.2">
      <c r="A90" s="30">
        <v>1</v>
      </c>
      <c r="B90" s="30">
        <v>6947545</v>
      </c>
      <c r="C90" s="30" t="s">
        <v>90</v>
      </c>
      <c r="D90" s="30" t="s">
        <v>66</v>
      </c>
      <c r="E90" s="30" t="s">
        <v>86</v>
      </c>
      <c r="F90" s="30" t="s">
        <v>130</v>
      </c>
      <c r="G90" s="33">
        <v>3</v>
      </c>
      <c r="H90" s="30">
        <v>49</v>
      </c>
      <c r="I90" s="34">
        <v>4312</v>
      </c>
      <c r="J90" s="30" t="s">
        <v>165</v>
      </c>
    </row>
    <row r="91" spans="1:10" outlineLevel="2" x14ac:dyDescent="0.2">
      <c r="A91" s="30">
        <v>1</v>
      </c>
      <c r="B91" s="30">
        <v>657797</v>
      </c>
      <c r="C91" s="30" t="s">
        <v>88</v>
      </c>
      <c r="D91" s="30" t="s">
        <v>66</v>
      </c>
      <c r="E91" s="30" t="s">
        <v>86</v>
      </c>
      <c r="F91" s="30" t="s">
        <v>149</v>
      </c>
      <c r="G91" s="33">
        <v>0.2</v>
      </c>
      <c r="H91" s="30">
        <v>3</v>
      </c>
      <c r="I91" s="34">
        <v>19.5</v>
      </c>
      <c r="J91" s="30" t="s">
        <v>168</v>
      </c>
    </row>
    <row r="92" spans="1:10" outlineLevel="2" x14ac:dyDescent="0.2">
      <c r="A92" s="30">
        <v>1</v>
      </c>
      <c r="B92" s="30">
        <v>6947545</v>
      </c>
      <c r="C92" s="30" t="s">
        <v>90</v>
      </c>
      <c r="D92" s="30" t="s">
        <v>66</v>
      </c>
      <c r="E92" s="30" t="s">
        <v>86</v>
      </c>
      <c r="F92" s="30" t="s">
        <v>139</v>
      </c>
      <c r="G92" s="33">
        <v>0.6</v>
      </c>
      <c r="H92" s="30">
        <v>41</v>
      </c>
      <c r="I92" s="34">
        <v>697</v>
      </c>
      <c r="J92" s="30" t="s">
        <v>169</v>
      </c>
    </row>
    <row r="93" spans="1:10" outlineLevel="2" x14ac:dyDescent="0.2">
      <c r="A93" s="30">
        <v>1</v>
      </c>
      <c r="B93" s="30">
        <v>6947545</v>
      </c>
      <c r="C93" s="30" t="s">
        <v>90</v>
      </c>
      <c r="D93" s="30" t="s">
        <v>66</v>
      </c>
      <c r="E93" s="30" t="s">
        <v>91</v>
      </c>
      <c r="F93" s="30" t="s">
        <v>115</v>
      </c>
      <c r="G93" s="33">
        <v>50</v>
      </c>
      <c r="H93" s="30">
        <v>16</v>
      </c>
      <c r="I93" s="34">
        <v>23200</v>
      </c>
      <c r="J93" s="30" t="s">
        <v>169</v>
      </c>
    </row>
    <row r="94" spans="1:10" outlineLevel="2" x14ac:dyDescent="0.2">
      <c r="A94" s="30">
        <v>1</v>
      </c>
      <c r="B94" s="30">
        <v>6947545</v>
      </c>
      <c r="C94" s="30" t="s">
        <v>90</v>
      </c>
      <c r="D94" s="30" t="s">
        <v>66</v>
      </c>
      <c r="E94" s="30" t="s">
        <v>91</v>
      </c>
      <c r="F94" s="30" t="s">
        <v>115</v>
      </c>
      <c r="G94" s="33">
        <v>45</v>
      </c>
      <c r="H94" s="30">
        <v>38</v>
      </c>
      <c r="I94" s="34">
        <v>55100</v>
      </c>
      <c r="J94" s="30" t="s">
        <v>169</v>
      </c>
    </row>
    <row r="95" spans="1:10" outlineLevel="2" x14ac:dyDescent="0.2">
      <c r="A95" s="30">
        <v>1</v>
      </c>
      <c r="B95" s="30">
        <v>657797</v>
      </c>
      <c r="C95" s="30" t="s">
        <v>88</v>
      </c>
      <c r="D95" s="30" t="s">
        <v>66</v>
      </c>
      <c r="E95" s="30" t="s">
        <v>99</v>
      </c>
      <c r="F95" s="30" t="s">
        <v>134</v>
      </c>
      <c r="G95" s="33">
        <v>25</v>
      </c>
      <c r="H95" s="30">
        <v>66</v>
      </c>
      <c r="I95" s="34">
        <v>47520</v>
      </c>
      <c r="J95" s="30" t="s">
        <v>172</v>
      </c>
    </row>
    <row r="96" spans="1:10" outlineLevel="1" x14ac:dyDescent="0.2">
      <c r="D96" s="31" t="s">
        <v>301</v>
      </c>
      <c r="G96" s="33">
        <f>SUBTOTAL(1,G56:G95)</f>
        <v>14.547499999999999</v>
      </c>
      <c r="I96" s="34"/>
    </row>
    <row r="97" spans="1:10" outlineLevel="2" x14ac:dyDescent="0.2">
      <c r="A97" s="30">
        <v>1</v>
      </c>
      <c r="B97" s="30">
        <v>458541</v>
      </c>
      <c r="C97" s="30" t="s">
        <v>81</v>
      </c>
      <c r="D97" s="30" t="s">
        <v>82</v>
      </c>
      <c r="E97" s="30" t="s">
        <v>83</v>
      </c>
      <c r="F97" s="30" t="s">
        <v>84</v>
      </c>
      <c r="G97" s="33">
        <v>4</v>
      </c>
      <c r="H97" s="30">
        <v>88</v>
      </c>
      <c r="I97" s="34">
        <v>10560</v>
      </c>
      <c r="J97" s="30" t="s">
        <v>85</v>
      </c>
    </row>
    <row r="98" spans="1:10" outlineLevel="2" x14ac:dyDescent="0.2">
      <c r="A98" s="30">
        <v>1</v>
      </c>
      <c r="B98" s="30">
        <v>458541</v>
      </c>
      <c r="C98" s="30" t="s">
        <v>81</v>
      </c>
      <c r="D98" s="30" t="s">
        <v>82</v>
      </c>
      <c r="E98" s="30" t="s">
        <v>86</v>
      </c>
      <c r="F98" s="30" t="s">
        <v>87</v>
      </c>
      <c r="G98" s="33">
        <v>1.1000000000000001</v>
      </c>
      <c r="H98" s="30">
        <v>69</v>
      </c>
      <c r="I98" s="34">
        <v>2277</v>
      </c>
      <c r="J98" s="30" t="s">
        <v>85</v>
      </c>
    </row>
    <row r="99" spans="1:10" outlineLevel="2" x14ac:dyDescent="0.2">
      <c r="A99" s="30">
        <v>1</v>
      </c>
      <c r="B99" s="30">
        <v>458541</v>
      </c>
      <c r="C99" s="30" t="s">
        <v>81</v>
      </c>
      <c r="D99" s="30" t="s">
        <v>82</v>
      </c>
      <c r="E99" s="30" t="s">
        <v>99</v>
      </c>
      <c r="F99" s="30" t="s">
        <v>100</v>
      </c>
      <c r="G99" s="33">
        <v>25</v>
      </c>
      <c r="H99" s="30">
        <v>88</v>
      </c>
      <c r="I99" s="34">
        <v>68640</v>
      </c>
      <c r="J99" s="30" t="s">
        <v>101</v>
      </c>
    </row>
    <row r="100" spans="1:10" outlineLevel="2" x14ac:dyDescent="0.2">
      <c r="A100" s="30">
        <v>1</v>
      </c>
      <c r="B100" s="30">
        <v>458541</v>
      </c>
      <c r="C100" s="30" t="s">
        <v>81</v>
      </c>
      <c r="D100" s="30" t="s">
        <v>82</v>
      </c>
      <c r="E100" s="30" t="s">
        <v>106</v>
      </c>
      <c r="F100" s="30" t="s">
        <v>107</v>
      </c>
      <c r="G100" s="33">
        <v>0.8</v>
      </c>
      <c r="H100" s="30">
        <v>36</v>
      </c>
      <c r="I100" s="34">
        <v>900</v>
      </c>
      <c r="J100" s="30" t="s">
        <v>105</v>
      </c>
    </row>
    <row r="101" spans="1:10" outlineLevel="2" x14ac:dyDescent="0.2">
      <c r="A101" s="30">
        <v>1</v>
      </c>
      <c r="B101" s="30">
        <v>458541</v>
      </c>
      <c r="C101" s="30" t="s">
        <v>81</v>
      </c>
      <c r="D101" s="30" t="s">
        <v>82</v>
      </c>
      <c r="E101" s="30" t="s">
        <v>110</v>
      </c>
      <c r="F101" s="30" t="s">
        <v>117</v>
      </c>
      <c r="G101" s="33">
        <v>0.1</v>
      </c>
      <c r="H101" s="30">
        <v>52</v>
      </c>
      <c r="I101" s="34">
        <v>46.8</v>
      </c>
      <c r="J101" s="30" t="s">
        <v>118</v>
      </c>
    </row>
    <row r="102" spans="1:10" outlineLevel="2" x14ac:dyDescent="0.2">
      <c r="A102" s="30">
        <v>1</v>
      </c>
      <c r="B102" s="30">
        <v>458541</v>
      </c>
      <c r="C102" s="30" t="s">
        <v>81</v>
      </c>
      <c r="D102" s="30" t="s">
        <v>82</v>
      </c>
      <c r="E102" s="30" t="s">
        <v>110</v>
      </c>
      <c r="F102" s="30" t="s">
        <v>113</v>
      </c>
      <c r="G102" s="33">
        <v>0.3</v>
      </c>
      <c r="H102" s="30">
        <v>12</v>
      </c>
      <c r="I102" s="34">
        <v>96</v>
      </c>
      <c r="J102" s="30" t="s">
        <v>128</v>
      </c>
    </row>
    <row r="103" spans="1:10" outlineLevel="2" x14ac:dyDescent="0.2">
      <c r="A103" s="30">
        <v>1</v>
      </c>
      <c r="B103" s="30">
        <v>458541</v>
      </c>
      <c r="C103" s="30" t="s">
        <v>81</v>
      </c>
      <c r="D103" s="30" t="s">
        <v>82</v>
      </c>
      <c r="E103" s="30" t="s">
        <v>110</v>
      </c>
      <c r="F103" s="30" t="s">
        <v>131</v>
      </c>
      <c r="G103" s="33">
        <v>0.5</v>
      </c>
      <c r="H103" s="30">
        <v>29</v>
      </c>
      <c r="I103" s="34">
        <v>435</v>
      </c>
      <c r="J103" s="30" t="s">
        <v>132</v>
      </c>
    </row>
    <row r="104" spans="1:10" outlineLevel="2" x14ac:dyDescent="0.2">
      <c r="A104" s="30">
        <v>1</v>
      </c>
      <c r="B104" s="30">
        <v>458541</v>
      </c>
      <c r="C104" s="30" t="s">
        <v>81</v>
      </c>
      <c r="D104" s="30" t="s">
        <v>82</v>
      </c>
      <c r="E104" s="30" t="s">
        <v>99</v>
      </c>
      <c r="F104" s="30" t="s">
        <v>134</v>
      </c>
      <c r="G104" s="33">
        <v>26</v>
      </c>
      <c r="H104" s="30">
        <v>81</v>
      </c>
      <c r="I104" s="34">
        <v>58320</v>
      </c>
      <c r="J104" s="30" t="s">
        <v>135</v>
      </c>
    </row>
    <row r="105" spans="1:10" outlineLevel="2" x14ac:dyDescent="0.2">
      <c r="A105" s="30">
        <v>1</v>
      </c>
      <c r="B105" s="30">
        <v>458541</v>
      </c>
      <c r="C105" s="30" t="s">
        <v>81</v>
      </c>
      <c r="D105" s="30" t="s">
        <v>82</v>
      </c>
      <c r="E105" s="30" t="s">
        <v>86</v>
      </c>
      <c r="F105" s="30" t="s">
        <v>102</v>
      </c>
      <c r="G105" s="33">
        <v>4.2</v>
      </c>
      <c r="H105" s="30">
        <v>59</v>
      </c>
      <c r="I105" s="34">
        <v>7965</v>
      </c>
      <c r="J105" s="30" t="s">
        <v>135</v>
      </c>
    </row>
    <row r="106" spans="1:10" outlineLevel="2" x14ac:dyDescent="0.2">
      <c r="A106" s="30">
        <v>1</v>
      </c>
      <c r="B106" s="30">
        <v>458541</v>
      </c>
      <c r="C106" s="30" t="s">
        <v>81</v>
      </c>
      <c r="D106" s="30" t="s">
        <v>82</v>
      </c>
      <c r="E106" s="30" t="s">
        <v>99</v>
      </c>
      <c r="F106" s="30" t="s">
        <v>122</v>
      </c>
      <c r="G106" s="33">
        <v>28</v>
      </c>
      <c r="H106" s="30">
        <v>23</v>
      </c>
      <c r="I106" s="34">
        <v>17250</v>
      </c>
      <c r="J106" s="30" t="s">
        <v>135</v>
      </c>
    </row>
    <row r="107" spans="1:10" outlineLevel="2" x14ac:dyDescent="0.2">
      <c r="A107" s="30">
        <v>1</v>
      </c>
      <c r="B107" s="30">
        <v>458541</v>
      </c>
      <c r="C107" s="30" t="s">
        <v>81</v>
      </c>
      <c r="D107" s="30" t="s">
        <v>82</v>
      </c>
      <c r="E107" s="30" t="s">
        <v>106</v>
      </c>
      <c r="F107" s="30" t="s">
        <v>136</v>
      </c>
      <c r="G107" s="33">
        <v>0.93</v>
      </c>
      <c r="H107" s="30">
        <v>89</v>
      </c>
      <c r="I107" s="34">
        <v>2492</v>
      </c>
      <c r="J107" s="30" t="s">
        <v>137</v>
      </c>
    </row>
    <row r="108" spans="1:10" outlineLevel="2" x14ac:dyDescent="0.2">
      <c r="A108" s="30">
        <v>1</v>
      </c>
      <c r="B108" s="30">
        <v>458541</v>
      </c>
      <c r="C108" s="30" t="s">
        <v>81</v>
      </c>
      <c r="D108" s="30" t="s">
        <v>82</v>
      </c>
      <c r="E108" s="30" t="s">
        <v>91</v>
      </c>
      <c r="F108" s="30" t="s">
        <v>138</v>
      </c>
      <c r="G108" s="33">
        <v>70</v>
      </c>
      <c r="H108" s="30">
        <v>38</v>
      </c>
      <c r="I108" s="34">
        <v>70300</v>
      </c>
      <c r="J108" s="30" t="s">
        <v>137</v>
      </c>
    </row>
    <row r="109" spans="1:10" outlineLevel="2" x14ac:dyDescent="0.2">
      <c r="A109" s="30">
        <v>1</v>
      </c>
      <c r="B109" s="30">
        <v>458541</v>
      </c>
      <c r="C109" s="30" t="s">
        <v>81</v>
      </c>
      <c r="D109" s="30" t="s">
        <v>82</v>
      </c>
      <c r="E109" s="30" t="s">
        <v>86</v>
      </c>
      <c r="F109" s="30" t="s">
        <v>141</v>
      </c>
      <c r="G109" s="33">
        <v>1.5</v>
      </c>
      <c r="H109" s="30">
        <v>30</v>
      </c>
      <c r="I109" s="34">
        <v>1320</v>
      </c>
      <c r="J109" s="30" t="s">
        <v>142</v>
      </c>
    </row>
    <row r="110" spans="1:10" outlineLevel="2" x14ac:dyDescent="0.2">
      <c r="A110" s="30">
        <v>1</v>
      </c>
      <c r="B110" s="30">
        <v>458541</v>
      </c>
      <c r="C110" s="30" t="s">
        <v>81</v>
      </c>
      <c r="D110" s="30" t="s">
        <v>82</v>
      </c>
      <c r="E110" s="30" t="s">
        <v>106</v>
      </c>
      <c r="F110" s="30" t="s">
        <v>107</v>
      </c>
      <c r="G110" s="33">
        <v>0.7</v>
      </c>
      <c r="H110" s="30">
        <v>65</v>
      </c>
      <c r="I110" s="34">
        <v>1625</v>
      </c>
      <c r="J110" s="30" t="s">
        <v>148</v>
      </c>
    </row>
    <row r="111" spans="1:10" outlineLevel="2" x14ac:dyDescent="0.2">
      <c r="A111" s="30">
        <v>1</v>
      </c>
      <c r="B111" s="30">
        <v>458541</v>
      </c>
      <c r="C111" s="30" t="s">
        <v>81</v>
      </c>
      <c r="D111" s="30" t="s">
        <v>82</v>
      </c>
      <c r="E111" s="30" t="s">
        <v>86</v>
      </c>
      <c r="F111" s="30" t="s">
        <v>130</v>
      </c>
      <c r="G111" s="33">
        <v>3</v>
      </c>
      <c r="H111" s="30">
        <v>98</v>
      </c>
      <c r="I111" s="34">
        <v>8624</v>
      </c>
      <c r="J111" s="30" t="s">
        <v>152</v>
      </c>
    </row>
    <row r="112" spans="1:10" outlineLevel="2" x14ac:dyDescent="0.2">
      <c r="A112" s="30">
        <v>1</v>
      </c>
      <c r="B112" s="30">
        <v>458541</v>
      </c>
      <c r="C112" s="30" t="s">
        <v>81</v>
      </c>
      <c r="D112" s="30" t="s">
        <v>82</v>
      </c>
      <c r="E112" s="30" t="s">
        <v>106</v>
      </c>
      <c r="F112" s="30" t="s">
        <v>107</v>
      </c>
      <c r="G112" s="33">
        <v>0.8</v>
      </c>
      <c r="H112" s="30">
        <v>71</v>
      </c>
      <c r="I112" s="34">
        <v>1775</v>
      </c>
      <c r="J112" s="30" t="s">
        <v>152</v>
      </c>
    </row>
    <row r="113" spans="1:10" outlineLevel="2" x14ac:dyDescent="0.2">
      <c r="A113" s="30">
        <v>1</v>
      </c>
      <c r="B113" s="30">
        <v>458541</v>
      </c>
      <c r="C113" s="30" t="s">
        <v>81</v>
      </c>
      <c r="D113" s="30" t="s">
        <v>82</v>
      </c>
      <c r="E113" s="30" t="s">
        <v>86</v>
      </c>
      <c r="F113" s="30" t="s">
        <v>102</v>
      </c>
      <c r="G113" s="33">
        <v>4.2</v>
      </c>
      <c r="H113" s="30">
        <v>40</v>
      </c>
      <c r="I113" s="34">
        <v>5400</v>
      </c>
      <c r="J113" s="30" t="s">
        <v>153</v>
      </c>
    </row>
    <row r="114" spans="1:10" outlineLevel="2" x14ac:dyDescent="0.2">
      <c r="A114" s="30">
        <v>1</v>
      </c>
      <c r="B114" s="30">
        <v>458541</v>
      </c>
      <c r="C114" s="30" t="s">
        <v>81</v>
      </c>
      <c r="D114" s="30" t="s">
        <v>82</v>
      </c>
      <c r="E114" s="30" t="s">
        <v>110</v>
      </c>
      <c r="F114" s="30" t="s">
        <v>127</v>
      </c>
      <c r="G114" s="33">
        <v>0.8</v>
      </c>
      <c r="H114" s="30">
        <v>85</v>
      </c>
      <c r="I114" s="34">
        <v>2210</v>
      </c>
      <c r="J114" s="30" t="s">
        <v>154</v>
      </c>
    </row>
    <row r="115" spans="1:10" outlineLevel="2" x14ac:dyDescent="0.2">
      <c r="A115" s="30">
        <v>1</v>
      </c>
      <c r="B115" s="30">
        <v>458541</v>
      </c>
      <c r="C115" s="30" t="s">
        <v>81</v>
      </c>
      <c r="D115" s="30" t="s">
        <v>82</v>
      </c>
      <c r="E115" s="30" t="s">
        <v>83</v>
      </c>
      <c r="F115" s="30" t="s">
        <v>156</v>
      </c>
      <c r="G115" s="33">
        <v>1.3</v>
      </c>
      <c r="H115" s="30">
        <v>82</v>
      </c>
      <c r="I115" s="34">
        <v>2952</v>
      </c>
      <c r="J115" s="30" t="s">
        <v>157</v>
      </c>
    </row>
    <row r="116" spans="1:10" outlineLevel="2" x14ac:dyDescent="0.2">
      <c r="A116" s="30">
        <v>1</v>
      </c>
      <c r="B116" s="30">
        <v>458541</v>
      </c>
      <c r="C116" s="30" t="s">
        <v>81</v>
      </c>
      <c r="D116" s="30" t="s">
        <v>82</v>
      </c>
      <c r="E116" s="30" t="s">
        <v>99</v>
      </c>
      <c r="F116" s="30" t="s">
        <v>100</v>
      </c>
      <c r="G116" s="33">
        <v>25</v>
      </c>
      <c r="H116" s="30">
        <v>23</v>
      </c>
      <c r="I116" s="34">
        <v>17940</v>
      </c>
      <c r="J116" s="30" t="s">
        <v>158</v>
      </c>
    </row>
    <row r="117" spans="1:10" outlineLevel="2" x14ac:dyDescent="0.2">
      <c r="A117" s="30">
        <v>1</v>
      </c>
      <c r="B117" s="30">
        <v>458541</v>
      </c>
      <c r="C117" s="30" t="s">
        <v>81</v>
      </c>
      <c r="D117" s="30" t="s">
        <v>82</v>
      </c>
      <c r="E117" s="30" t="s">
        <v>86</v>
      </c>
      <c r="F117" s="30" t="s">
        <v>89</v>
      </c>
      <c r="G117" s="33">
        <v>5</v>
      </c>
      <c r="H117" s="30">
        <v>100</v>
      </c>
      <c r="I117" s="34">
        <v>13500</v>
      </c>
      <c r="J117" s="30" t="s">
        <v>158</v>
      </c>
    </row>
    <row r="118" spans="1:10" outlineLevel="2" x14ac:dyDescent="0.2">
      <c r="A118" s="30">
        <v>1</v>
      </c>
      <c r="B118" s="30">
        <v>458541</v>
      </c>
      <c r="C118" s="30" t="s">
        <v>81</v>
      </c>
      <c r="D118" s="30" t="s">
        <v>82</v>
      </c>
      <c r="E118" s="30" t="s">
        <v>99</v>
      </c>
      <c r="F118" s="30" t="s">
        <v>108</v>
      </c>
      <c r="G118" s="33">
        <v>22</v>
      </c>
      <c r="H118" s="30">
        <v>84</v>
      </c>
      <c r="I118" s="34">
        <v>54600</v>
      </c>
      <c r="J118" s="30" t="s">
        <v>159</v>
      </c>
    </row>
    <row r="119" spans="1:10" outlineLevel="2" x14ac:dyDescent="0.2">
      <c r="A119" s="30">
        <v>1</v>
      </c>
      <c r="B119" s="30">
        <v>458541</v>
      </c>
      <c r="C119" s="30" t="s">
        <v>81</v>
      </c>
      <c r="D119" s="30" t="s">
        <v>82</v>
      </c>
      <c r="E119" s="30" t="s">
        <v>106</v>
      </c>
      <c r="F119" s="30" t="s">
        <v>146</v>
      </c>
      <c r="G119" s="33">
        <v>0.5</v>
      </c>
      <c r="H119" s="30">
        <v>80</v>
      </c>
      <c r="I119" s="34">
        <v>1200</v>
      </c>
      <c r="J119" s="30" t="s">
        <v>160</v>
      </c>
    </row>
    <row r="120" spans="1:10" outlineLevel="2" x14ac:dyDescent="0.2">
      <c r="A120" s="30">
        <v>1</v>
      </c>
      <c r="B120" s="30">
        <v>458541</v>
      </c>
      <c r="C120" s="30" t="s">
        <v>81</v>
      </c>
      <c r="D120" s="30" t="s">
        <v>82</v>
      </c>
      <c r="E120" s="30" t="s">
        <v>86</v>
      </c>
      <c r="F120" s="30" t="s">
        <v>87</v>
      </c>
      <c r="G120" s="33">
        <v>1.1000000000000001</v>
      </c>
      <c r="H120" s="30">
        <v>78</v>
      </c>
      <c r="I120" s="34">
        <v>2574</v>
      </c>
      <c r="J120" s="30" t="s">
        <v>162</v>
      </c>
    </row>
    <row r="121" spans="1:10" outlineLevel="2" x14ac:dyDescent="0.2">
      <c r="A121" s="30">
        <v>1</v>
      </c>
      <c r="B121" s="30">
        <v>458541</v>
      </c>
      <c r="C121" s="30" t="s">
        <v>81</v>
      </c>
      <c r="D121" s="30" t="s">
        <v>82</v>
      </c>
      <c r="E121" s="30" t="s">
        <v>86</v>
      </c>
      <c r="F121" s="30" t="s">
        <v>130</v>
      </c>
      <c r="G121" s="33">
        <v>2.6</v>
      </c>
      <c r="H121" s="30">
        <v>41</v>
      </c>
      <c r="I121" s="34">
        <v>3608</v>
      </c>
      <c r="J121" s="30" t="s">
        <v>162</v>
      </c>
    </row>
    <row r="122" spans="1:10" outlineLevel="2" x14ac:dyDescent="0.2">
      <c r="A122" s="30">
        <v>1</v>
      </c>
      <c r="B122" s="30">
        <v>458541</v>
      </c>
      <c r="C122" s="30" t="s">
        <v>81</v>
      </c>
      <c r="D122" s="30" t="s">
        <v>82</v>
      </c>
      <c r="E122" s="30" t="s">
        <v>106</v>
      </c>
      <c r="F122" s="30" t="s">
        <v>107</v>
      </c>
      <c r="G122" s="33">
        <v>0.8</v>
      </c>
      <c r="H122" s="30">
        <v>29</v>
      </c>
      <c r="I122" s="34">
        <v>725</v>
      </c>
      <c r="J122" s="30" t="s">
        <v>163</v>
      </c>
    </row>
    <row r="123" spans="1:10" outlineLevel="2" x14ac:dyDescent="0.2">
      <c r="A123" s="30">
        <v>1</v>
      </c>
      <c r="B123" s="30">
        <v>458541</v>
      </c>
      <c r="C123" s="30" t="s">
        <v>81</v>
      </c>
      <c r="D123" s="30" t="s">
        <v>82</v>
      </c>
      <c r="E123" s="30" t="s">
        <v>83</v>
      </c>
      <c r="F123" s="30" t="s">
        <v>124</v>
      </c>
      <c r="G123" s="33">
        <v>0.7</v>
      </c>
      <c r="H123" s="30">
        <v>50</v>
      </c>
      <c r="I123" s="34">
        <v>1050</v>
      </c>
      <c r="J123" s="30" t="s">
        <v>164</v>
      </c>
    </row>
    <row r="124" spans="1:10" outlineLevel="2" x14ac:dyDescent="0.2">
      <c r="A124" s="30">
        <v>1</v>
      </c>
      <c r="B124" s="30">
        <v>458541</v>
      </c>
      <c r="C124" s="30" t="s">
        <v>81</v>
      </c>
      <c r="D124" s="30" t="s">
        <v>82</v>
      </c>
      <c r="E124" s="30" t="s">
        <v>106</v>
      </c>
      <c r="F124" s="30" t="s">
        <v>146</v>
      </c>
      <c r="G124" s="33">
        <v>0.5</v>
      </c>
      <c r="H124" s="30">
        <v>64</v>
      </c>
      <c r="I124" s="34">
        <v>960</v>
      </c>
      <c r="J124" s="30" t="s">
        <v>165</v>
      </c>
    </row>
    <row r="125" spans="1:10" outlineLevel="2" x14ac:dyDescent="0.2">
      <c r="A125" s="30">
        <v>1</v>
      </c>
      <c r="B125" s="30">
        <v>458541</v>
      </c>
      <c r="C125" s="30" t="s">
        <v>81</v>
      </c>
      <c r="D125" s="30" t="s">
        <v>82</v>
      </c>
      <c r="E125" s="30" t="s">
        <v>110</v>
      </c>
      <c r="F125" s="30" t="s">
        <v>111</v>
      </c>
      <c r="G125" s="33">
        <v>0.7</v>
      </c>
      <c r="H125" s="30">
        <v>38</v>
      </c>
      <c r="I125" s="34">
        <v>912</v>
      </c>
      <c r="J125" s="30" t="s">
        <v>169</v>
      </c>
    </row>
    <row r="126" spans="1:10" outlineLevel="1" x14ac:dyDescent="0.2">
      <c r="D126" s="31" t="s">
        <v>300</v>
      </c>
      <c r="G126" s="33">
        <f>SUBTOTAL(1,G97:G125)</f>
        <v>8.0044827586206893</v>
      </c>
      <c r="I126" s="34"/>
    </row>
    <row r="127" spans="1:10" outlineLevel="2" x14ac:dyDescent="0.2">
      <c r="A127" s="30">
        <v>1</v>
      </c>
      <c r="B127" s="30">
        <v>254123</v>
      </c>
      <c r="C127" s="30" t="s">
        <v>119</v>
      </c>
      <c r="D127" s="30" t="s">
        <v>120</v>
      </c>
      <c r="E127" s="30" t="s">
        <v>91</v>
      </c>
      <c r="F127" s="30" t="s">
        <v>121</v>
      </c>
      <c r="G127" s="33">
        <v>40</v>
      </c>
      <c r="H127" s="30">
        <v>86</v>
      </c>
      <c r="I127" s="34">
        <v>106640</v>
      </c>
      <c r="J127" s="30" t="s">
        <v>118</v>
      </c>
    </row>
    <row r="128" spans="1:10" outlineLevel="2" x14ac:dyDescent="0.2">
      <c r="A128" s="30">
        <v>1</v>
      </c>
      <c r="B128" s="30">
        <v>254123</v>
      </c>
      <c r="C128" s="30" t="s">
        <v>119</v>
      </c>
      <c r="D128" s="30" t="s">
        <v>120</v>
      </c>
      <c r="E128" s="30" t="s">
        <v>99</v>
      </c>
      <c r="F128" s="30" t="s">
        <v>140</v>
      </c>
      <c r="G128" s="33">
        <v>2</v>
      </c>
      <c r="H128" s="30">
        <v>60</v>
      </c>
      <c r="I128" s="34">
        <v>3600</v>
      </c>
      <c r="J128" s="30" t="s">
        <v>137</v>
      </c>
    </row>
    <row r="129" spans="1:10" outlineLevel="2" x14ac:dyDescent="0.2">
      <c r="A129" s="30">
        <v>1</v>
      </c>
      <c r="B129" s="30">
        <v>254123</v>
      </c>
      <c r="C129" s="30" t="s">
        <v>119</v>
      </c>
      <c r="D129" s="30" t="s">
        <v>120</v>
      </c>
      <c r="E129" s="30" t="s">
        <v>99</v>
      </c>
      <c r="F129" s="30" t="s">
        <v>150</v>
      </c>
      <c r="G129" s="33">
        <v>28</v>
      </c>
      <c r="H129" s="30">
        <v>49</v>
      </c>
      <c r="I129" s="34">
        <v>33320</v>
      </c>
      <c r="J129" s="30" t="s">
        <v>148</v>
      </c>
    </row>
    <row r="130" spans="1:10" outlineLevel="2" x14ac:dyDescent="0.2">
      <c r="A130" s="30">
        <v>1</v>
      </c>
      <c r="B130" s="30">
        <v>254123</v>
      </c>
      <c r="C130" s="30" t="s">
        <v>119</v>
      </c>
      <c r="D130" s="30" t="s">
        <v>120</v>
      </c>
      <c r="E130" s="30" t="s">
        <v>99</v>
      </c>
      <c r="F130" s="30" t="s">
        <v>140</v>
      </c>
      <c r="G130" s="33">
        <v>2</v>
      </c>
      <c r="H130" s="30">
        <v>100</v>
      </c>
      <c r="I130" s="34">
        <v>6000</v>
      </c>
      <c r="J130" s="30" t="s">
        <v>154</v>
      </c>
    </row>
    <row r="131" spans="1:10" outlineLevel="2" x14ac:dyDescent="0.2">
      <c r="A131" s="30">
        <v>1</v>
      </c>
      <c r="B131" s="30">
        <v>254123</v>
      </c>
      <c r="C131" s="30" t="s">
        <v>119</v>
      </c>
      <c r="D131" s="30" t="s">
        <v>120</v>
      </c>
      <c r="E131" s="30" t="s">
        <v>91</v>
      </c>
      <c r="F131" s="30" t="s">
        <v>92</v>
      </c>
      <c r="G131" s="33">
        <v>10.199999999999999</v>
      </c>
      <c r="H131" s="30">
        <v>46</v>
      </c>
      <c r="I131" s="34">
        <v>14260</v>
      </c>
      <c r="J131" s="30" t="s">
        <v>155</v>
      </c>
    </row>
    <row r="132" spans="1:10" outlineLevel="2" x14ac:dyDescent="0.2">
      <c r="A132" s="30">
        <v>1</v>
      </c>
      <c r="B132" s="30">
        <v>254123</v>
      </c>
      <c r="C132" s="30" t="s">
        <v>119</v>
      </c>
      <c r="D132" s="30" t="s">
        <v>120</v>
      </c>
      <c r="E132" s="30" t="s">
        <v>99</v>
      </c>
      <c r="F132" s="30" t="s">
        <v>104</v>
      </c>
      <c r="G132" s="33">
        <v>10.5</v>
      </c>
      <c r="H132" s="30">
        <v>45</v>
      </c>
      <c r="I132" s="34">
        <v>14400</v>
      </c>
      <c r="J132" s="30" t="s">
        <v>162</v>
      </c>
    </row>
    <row r="133" spans="1:10" outlineLevel="2" x14ac:dyDescent="0.2">
      <c r="A133" s="30">
        <v>1</v>
      </c>
      <c r="B133" s="30">
        <v>254123</v>
      </c>
      <c r="C133" s="30" t="s">
        <v>119</v>
      </c>
      <c r="D133" s="30" t="s">
        <v>120</v>
      </c>
      <c r="E133" s="30" t="s">
        <v>86</v>
      </c>
      <c r="F133" s="30" t="s">
        <v>87</v>
      </c>
      <c r="G133" s="33">
        <v>1.1000000000000001</v>
      </c>
      <c r="H133" s="30">
        <v>5</v>
      </c>
      <c r="I133" s="34">
        <v>165</v>
      </c>
      <c r="J133" s="30" t="s">
        <v>169</v>
      </c>
    </row>
    <row r="134" spans="1:10" outlineLevel="2" x14ac:dyDescent="0.2">
      <c r="A134" s="30">
        <v>1</v>
      </c>
      <c r="B134" s="30">
        <v>254123</v>
      </c>
      <c r="C134" s="30" t="s">
        <v>119</v>
      </c>
      <c r="D134" s="30" t="s">
        <v>120</v>
      </c>
      <c r="E134" s="30" t="s">
        <v>91</v>
      </c>
      <c r="F134" s="30" t="s">
        <v>115</v>
      </c>
      <c r="G134" s="33">
        <v>50</v>
      </c>
      <c r="H134" s="30">
        <v>77</v>
      </c>
      <c r="I134" s="34">
        <v>111650</v>
      </c>
      <c r="J134" s="30" t="s">
        <v>172</v>
      </c>
    </row>
    <row r="135" spans="1:10" outlineLevel="1" x14ac:dyDescent="0.2">
      <c r="D135" s="31" t="s">
        <v>305</v>
      </c>
      <c r="G135" s="33">
        <f>SUBTOTAL(1,G127:G134)</f>
        <v>17.975000000000001</v>
      </c>
      <c r="I135" s="34"/>
    </row>
    <row r="136" spans="1:10" x14ac:dyDescent="0.2">
      <c r="D136" s="31" t="s">
        <v>306</v>
      </c>
      <c r="G136" s="33">
        <f>SUBTOTAL(1,G10:G134)</f>
        <v>11.461916666666667</v>
      </c>
      <c r="I136" s="34"/>
    </row>
  </sheetData>
  <sortState xmlns:xlrd2="http://schemas.microsoft.com/office/spreadsheetml/2017/richdata2" ref="A10:J134">
    <sortCondition ref="D13"/>
  </sortState>
  <mergeCells count="4">
    <mergeCell ref="A1:G1"/>
    <mergeCell ref="A2:G2"/>
    <mergeCell ref="A3:G3"/>
    <mergeCell ref="A4:G4"/>
  </mergeCells>
  <conditionalFormatting sqref="J10:J134">
    <cfRule type="endsWith" dxfId="3" priority="2" operator="endsWith" text="ova">
      <formula>RIGHT(J10,LEN("ova"))="ova"</formula>
    </cfRule>
  </conditionalFormatting>
  <conditionalFormatting sqref="A10:I135">
    <cfRule type="expression" dxfId="2" priority="1">
      <formula>$G10&lt;=$G$136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FFC4-756F-467E-A4B0-54EC19FB7D5D}">
  <sheetPr>
    <tabColor rgb="FF0070C0"/>
  </sheetPr>
  <dimension ref="A1:M40"/>
  <sheetViews>
    <sheetView workbookViewId="0">
      <selection activeCell="J7" sqref="J7"/>
    </sheetView>
  </sheetViews>
  <sheetFormatPr defaultRowHeight="15" x14ac:dyDescent="0.25"/>
  <cols>
    <col min="1" max="1" width="5" bestFit="1" customWidth="1"/>
    <col min="2" max="2" width="11.7109375" bestFit="1" customWidth="1"/>
    <col min="3" max="3" width="10.140625" bestFit="1" customWidth="1"/>
    <col min="4" max="4" width="13.5703125" customWidth="1"/>
    <col min="5" max="5" width="12.28515625" customWidth="1"/>
    <col min="10" max="10" width="19.7109375" bestFit="1" customWidth="1"/>
    <col min="11" max="11" width="16.42578125" bestFit="1" customWidth="1"/>
    <col min="12" max="12" width="15.28515625" bestFit="1" customWidth="1"/>
    <col min="13" max="13" width="18.7109375" bestFit="1" customWidth="1"/>
  </cols>
  <sheetData>
    <row r="1" spans="1:13" x14ac:dyDescent="0.25">
      <c r="A1" t="s">
        <v>176</v>
      </c>
      <c r="H1" t="s">
        <v>177</v>
      </c>
    </row>
    <row r="2" spans="1:13" x14ac:dyDescent="0.25">
      <c r="H2" t="s">
        <v>178</v>
      </c>
    </row>
    <row r="3" spans="1:13" x14ac:dyDescent="0.25">
      <c r="A3" s="36" t="s">
        <v>179</v>
      </c>
      <c r="B3" s="36" t="s">
        <v>180</v>
      </c>
      <c r="C3" s="36" t="s">
        <v>48</v>
      </c>
      <c r="D3" s="36" t="s">
        <v>181</v>
      </c>
      <c r="E3" s="36" t="s">
        <v>182</v>
      </c>
      <c r="H3" s="36" t="s">
        <v>298</v>
      </c>
      <c r="I3" s="36"/>
      <c r="J3" s="36"/>
      <c r="K3" s="36"/>
      <c r="L3" s="36"/>
    </row>
    <row r="4" spans="1:13" x14ac:dyDescent="0.25">
      <c r="A4">
        <v>6705</v>
      </c>
      <c r="B4" t="s">
        <v>183</v>
      </c>
      <c r="C4" t="s">
        <v>184</v>
      </c>
      <c r="D4" t="s">
        <v>185</v>
      </c>
      <c r="E4">
        <v>229</v>
      </c>
    </row>
    <row r="5" spans="1:13" x14ac:dyDescent="0.25">
      <c r="A5">
        <v>6375</v>
      </c>
      <c r="B5" t="s">
        <v>186</v>
      </c>
      <c r="C5" t="s">
        <v>187</v>
      </c>
      <c r="D5" t="s">
        <v>188</v>
      </c>
      <c r="E5">
        <v>335</v>
      </c>
    </row>
    <row r="6" spans="1:13" x14ac:dyDescent="0.25">
      <c r="A6">
        <v>9006</v>
      </c>
      <c r="B6" t="s">
        <v>189</v>
      </c>
      <c r="C6" t="s">
        <v>190</v>
      </c>
      <c r="D6" t="s">
        <v>191</v>
      </c>
      <c r="E6">
        <v>535</v>
      </c>
    </row>
    <row r="7" spans="1:13" x14ac:dyDescent="0.25">
      <c r="A7">
        <v>1574</v>
      </c>
      <c r="B7" t="s">
        <v>192</v>
      </c>
      <c r="C7" t="s">
        <v>193</v>
      </c>
      <c r="D7" t="s">
        <v>185</v>
      </c>
      <c r="E7">
        <v>441</v>
      </c>
      <c r="J7" s="106" t="s">
        <v>307</v>
      </c>
      <c r="K7" t="s">
        <v>310</v>
      </c>
      <c r="L7" t="s">
        <v>309</v>
      </c>
      <c r="M7" t="s">
        <v>311</v>
      </c>
    </row>
    <row r="8" spans="1:13" x14ac:dyDescent="0.25">
      <c r="A8">
        <v>6244</v>
      </c>
      <c r="B8" t="s">
        <v>194</v>
      </c>
      <c r="C8" t="s">
        <v>195</v>
      </c>
      <c r="D8" t="s">
        <v>196</v>
      </c>
      <c r="E8">
        <v>433</v>
      </c>
      <c r="J8" s="107" t="s">
        <v>196</v>
      </c>
      <c r="K8" s="108">
        <v>6</v>
      </c>
      <c r="L8" s="108">
        <v>2090</v>
      </c>
      <c r="M8" s="108">
        <v>348.33333333333331</v>
      </c>
    </row>
    <row r="9" spans="1:13" x14ac:dyDescent="0.25">
      <c r="A9">
        <v>9029</v>
      </c>
      <c r="B9" t="s">
        <v>197</v>
      </c>
      <c r="C9" t="s">
        <v>198</v>
      </c>
      <c r="D9" t="s">
        <v>185</v>
      </c>
      <c r="E9">
        <v>198</v>
      </c>
      <c r="J9" s="107" t="s">
        <v>188</v>
      </c>
      <c r="K9" s="108">
        <v>5</v>
      </c>
      <c r="L9" s="108">
        <v>1714</v>
      </c>
      <c r="M9" s="108">
        <v>342.8</v>
      </c>
    </row>
    <row r="10" spans="1:13" x14ac:dyDescent="0.25">
      <c r="A10">
        <v>5075</v>
      </c>
      <c r="B10" t="s">
        <v>199</v>
      </c>
      <c r="C10" t="s">
        <v>200</v>
      </c>
      <c r="D10" t="s">
        <v>188</v>
      </c>
      <c r="E10">
        <v>168</v>
      </c>
      <c r="J10" s="107" t="s">
        <v>207</v>
      </c>
      <c r="K10" s="108">
        <v>3</v>
      </c>
      <c r="L10" s="108">
        <v>1628</v>
      </c>
      <c r="M10" s="108">
        <v>542.66666666666663</v>
      </c>
    </row>
    <row r="11" spans="1:13" x14ac:dyDescent="0.25">
      <c r="A11">
        <v>2756</v>
      </c>
      <c r="B11" t="s">
        <v>201</v>
      </c>
      <c r="C11" t="s">
        <v>202</v>
      </c>
      <c r="D11" t="s">
        <v>185</v>
      </c>
      <c r="E11">
        <v>534</v>
      </c>
      <c r="J11" s="107" t="s">
        <v>191</v>
      </c>
      <c r="K11" s="108">
        <v>2</v>
      </c>
      <c r="L11" s="108">
        <v>771</v>
      </c>
      <c r="M11" s="108">
        <v>385.5</v>
      </c>
    </row>
    <row r="12" spans="1:13" x14ac:dyDescent="0.25">
      <c r="A12">
        <v>5802</v>
      </c>
      <c r="B12" t="s">
        <v>203</v>
      </c>
      <c r="C12" t="s">
        <v>204</v>
      </c>
      <c r="D12" t="s">
        <v>196</v>
      </c>
      <c r="E12">
        <v>320</v>
      </c>
      <c r="J12" s="107" t="s">
        <v>185</v>
      </c>
      <c r="K12" s="108">
        <v>8</v>
      </c>
      <c r="L12" s="108">
        <v>2791</v>
      </c>
      <c r="M12" s="108">
        <v>348.875</v>
      </c>
    </row>
    <row r="13" spans="1:13" x14ac:dyDescent="0.25">
      <c r="A13">
        <v>8036</v>
      </c>
      <c r="B13" t="s">
        <v>205</v>
      </c>
      <c r="C13" t="s">
        <v>206</v>
      </c>
      <c r="D13" t="s">
        <v>207</v>
      </c>
      <c r="E13">
        <v>596</v>
      </c>
      <c r="J13" s="107" t="s">
        <v>213</v>
      </c>
      <c r="K13" s="108">
        <v>13</v>
      </c>
      <c r="L13" s="108">
        <v>4705</v>
      </c>
      <c r="M13" s="108">
        <v>361.92307692307691</v>
      </c>
    </row>
    <row r="14" spans="1:13" x14ac:dyDescent="0.25">
      <c r="A14">
        <v>5789</v>
      </c>
      <c r="B14" t="s">
        <v>208</v>
      </c>
      <c r="C14" t="s">
        <v>209</v>
      </c>
      <c r="D14" t="s">
        <v>188</v>
      </c>
      <c r="E14">
        <v>291</v>
      </c>
      <c r="J14" s="107" t="s">
        <v>308</v>
      </c>
      <c r="K14" s="108">
        <v>37</v>
      </c>
      <c r="L14" s="108">
        <v>13699</v>
      </c>
      <c r="M14" s="108">
        <v>370.24324324324323</v>
      </c>
    </row>
    <row r="15" spans="1:13" x14ac:dyDescent="0.25">
      <c r="A15">
        <v>6043</v>
      </c>
      <c r="B15" t="s">
        <v>210</v>
      </c>
      <c r="C15" t="s">
        <v>211</v>
      </c>
      <c r="D15" t="s">
        <v>185</v>
      </c>
      <c r="E15">
        <v>301</v>
      </c>
    </row>
    <row r="16" spans="1:13" x14ac:dyDescent="0.25">
      <c r="A16">
        <v>5671</v>
      </c>
      <c r="B16" t="s">
        <v>212</v>
      </c>
      <c r="C16" t="s">
        <v>200</v>
      </c>
      <c r="D16" t="s">
        <v>213</v>
      </c>
      <c r="E16">
        <v>348</v>
      </c>
    </row>
    <row r="17" spans="1:5" x14ac:dyDescent="0.25">
      <c r="A17">
        <v>2515</v>
      </c>
      <c r="B17" t="s">
        <v>214</v>
      </c>
      <c r="C17" t="s">
        <v>215</v>
      </c>
      <c r="D17" t="s">
        <v>213</v>
      </c>
      <c r="E17">
        <v>341</v>
      </c>
    </row>
    <row r="18" spans="1:5" x14ac:dyDescent="0.25">
      <c r="A18">
        <v>1824</v>
      </c>
      <c r="B18" t="s">
        <v>216</v>
      </c>
      <c r="C18" t="s">
        <v>217</v>
      </c>
      <c r="D18" t="s">
        <v>196</v>
      </c>
      <c r="E18">
        <v>148</v>
      </c>
    </row>
    <row r="19" spans="1:5" x14ac:dyDescent="0.25">
      <c r="A19">
        <v>3073</v>
      </c>
      <c r="B19" t="s">
        <v>218</v>
      </c>
      <c r="C19" t="s">
        <v>219</v>
      </c>
      <c r="D19" t="s">
        <v>207</v>
      </c>
      <c r="E19">
        <v>495</v>
      </c>
    </row>
    <row r="20" spans="1:5" x14ac:dyDescent="0.25">
      <c r="A20">
        <v>4328</v>
      </c>
      <c r="B20" t="s">
        <v>220</v>
      </c>
      <c r="C20" t="s">
        <v>221</v>
      </c>
      <c r="D20" t="s">
        <v>213</v>
      </c>
      <c r="E20">
        <v>287</v>
      </c>
    </row>
    <row r="21" spans="1:5" x14ac:dyDescent="0.25">
      <c r="A21">
        <v>2065</v>
      </c>
      <c r="B21" t="s">
        <v>222</v>
      </c>
      <c r="C21" t="s">
        <v>223</v>
      </c>
      <c r="D21" t="s">
        <v>196</v>
      </c>
      <c r="E21">
        <v>339</v>
      </c>
    </row>
    <row r="22" spans="1:5" x14ac:dyDescent="0.25">
      <c r="A22">
        <v>5921</v>
      </c>
      <c r="B22" t="s">
        <v>224</v>
      </c>
      <c r="C22" t="s">
        <v>225</v>
      </c>
      <c r="D22" t="s">
        <v>207</v>
      </c>
      <c r="E22">
        <v>537</v>
      </c>
    </row>
    <row r="23" spans="1:5" x14ac:dyDescent="0.25">
      <c r="A23">
        <v>9144</v>
      </c>
      <c r="B23" t="s">
        <v>226</v>
      </c>
      <c r="C23" t="s">
        <v>227</v>
      </c>
      <c r="D23" t="s">
        <v>213</v>
      </c>
      <c r="E23">
        <v>285</v>
      </c>
    </row>
    <row r="24" spans="1:5" x14ac:dyDescent="0.25">
      <c r="A24">
        <v>1460</v>
      </c>
      <c r="B24" t="s">
        <v>228</v>
      </c>
      <c r="C24" t="s">
        <v>65</v>
      </c>
      <c r="D24" t="s">
        <v>196</v>
      </c>
      <c r="E24">
        <v>318</v>
      </c>
    </row>
    <row r="25" spans="1:5" x14ac:dyDescent="0.25">
      <c r="A25">
        <v>7883</v>
      </c>
      <c r="B25" t="s">
        <v>229</v>
      </c>
      <c r="C25" t="s">
        <v>230</v>
      </c>
      <c r="D25" t="s">
        <v>213</v>
      </c>
      <c r="E25">
        <v>511</v>
      </c>
    </row>
    <row r="26" spans="1:5" x14ac:dyDescent="0.25">
      <c r="A26">
        <v>6529</v>
      </c>
      <c r="B26" t="s">
        <v>231</v>
      </c>
      <c r="C26" t="s">
        <v>232</v>
      </c>
      <c r="D26" t="s">
        <v>213</v>
      </c>
      <c r="E26">
        <v>600</v>
      </c>
    </row>
    <row r="27" spans="1:5" x14ac:dyDescent="0.25">
      <c r="A27">
        <v>1695</v>
      </c>
      <c r="B27" t="s">
        <v>233</v>
      </c>
      <c r="C27" t="s">
        <v>234</v>
      </c>
      <c r="D27" t="s">
        <v>213</v>
      </c>
      <c r="E27">
        <v>415</v>
      </c>
    </row>
    <row r="28" spans="1:5" x14ac:dyDescent="0.25">
      <c r="A28">
        <v>3171</v>
      </c>
      <c r="B28" t="s">
        <v>235</v>
      </c>
      <c r="C28" t="s">
        <v>236</v>
      </c>
      <c r="D28" t="s">
        <v>196</v>
      </c>
      <c r="E28">
        <v>532</v>
      </c>
    </row>
    <row r="29" spans="1:5" x14ac:dyDescent="0.25">
      <c r="A29">
        <v>6119</v>
      </c>
      <c r="B29" t="s">
        <v>237</v>
      </c>
      <c r="C29" t="s">
        <v>238</v>
      </c>
      <c r="D29" t="s">
        <v>188</v>
      </c>
      <c r="E29">
        <v>320</v>
      </c>
    </row>
    <row r="30" spans="1:5" x14ac:dyDescent="0.25">
      <c r="A30">
        <v>3274</v>
      </c>
      <c r="B30" t="s">
        <v>239</v>
      </c>
      <c r="C30" t="s">
        <v>240</v>
      </c>
      <c r="D30" t="s">
        <v>185</v>
      </c>
      <c r="E30">
        <v>158</v>
      </c>
    </row>
    <row r="31" spans="1:5" x14ac:dyDescent="0.25">
      <c r="A31">
        <v>8711</v>
      </c>
      <c r="B31" t="s">
        <v>241</v>
      </c>
      <c r="C31" t="s">
        <v>65</v>
      </c>
      <c r="D31" t="s">
        <v>213</v>
      </c>
      <c r="E31">
        <v>292</v>
      </c>
    </row>
    <row r="32" spans="1:5" x14ac:dyDescent="0.25">
      <c r="A32">
        <v>4943</v>
      </c>
      <c r="B32" t="s">
        <v>242</v>
      </c>
      <c r="C32" t="s">
        <v>243</v>
      </c>
      <c r="D32" t="s">
        <v>213</v>
      </c>
      <c r="E32">
        <v>514</v>
      </c>
    </row>
    <row r="33" spans="1:5" x14ac:dyDescent="0.25">
      <c r="A33">
        <v>3546</v>
      </c>
      <c r="B33" t="s">
        <v>244</v>
      </c>
      <c r="C33" t="s">
        <v>245</v>
      </c>
      <c r="D33" t="s">
        <v>188</v>
      </c>
      <c r="E33">
        <v>600</v>
      </c>
    </row>
    <row r="34" spans="1:5" x14ac:dyDescent="0.25">
      <c r="A34">
        <v>4531</v>
      </c>
      <c r="B34" t="s">
        <v>246</v>
      </c>
      <c r="C34" t="s">
        <v>247</v>
      </c>
      <c r="D34" t="s">
        <v>185</v>
      </c>
      <c r="E34">
        <v>394</v>
      </c>
    </row>
    <row r="35" spans="1:5" x14ac:dyDescent="0.25">
      <c r="A35">
        <v>1367</v>
      </c>
      <c r="B35" t="s">
        <v>248</v>
      </c>
      <c r="C35" t="s">
        <v>249</v>
      </c>
      <c r="D35" t="s">
        <v>213</v>
      </c>
      <c r="E35">
        <v>550</v>
      </c>
    </row>
    <row r="36" spans="1:5" x14ac:dyDescent="0.25">
      <c r="A36">
        <v>2409</v>
      </c>
      <c r="B36" t="s">
        <v>250</v>
      </c>
      <c r="C36" t="s">
        <v>251</v>
      </c>
      <c r="D36" t="s">
        <v>185</v>
      </c>
      <c r="E36">
        <v>536</v>
      </c>
    </row>
    <row r="37" spans="1:5" x14ac:dyDescent="0.25">
      <c r="A37">
        <v>6466</v>
      </c>
      <c r="B37" t="s">
        <v>252</v>
      </c>
      <c r="C37" t="s">
        <v>253</v>
      </c>
      <c r="D37" t="s">
        <v>213</v>
      </c>
      <c r="E37">
        <v>206</v>
      </c>
    </row>
    <row r="38" spans="1:5" x14ac:dyDescent="0.25">
      <c r="A38">
        <v>4229</v>
      </c>
      <c r="B38" t="s">
        <v>254</v>
      </c>
      <c r="C38" t="s">
        <v>255</v>
      </c>
      <c r="D38" t="s">
        <v>191</v>
      </c>
      <c r="E38">
        <v>236</v>
      </c>
    </row>
    <row r="39" spans="1:5" x14ac:dyDescent="0.25">
      <c r="A39">
        <v>2386</v>
      </c>
      <c r="B39" t="s">
        <v>256</v>
      </c>
      <c r="C39" t="s">
        <v>257</v>
      </c>
      <c r="D39" t="s">
        <v>213</v>
      </c>
      <c r="E39">
        <v>119</v>
      </c>
    </row>
    <row r="40" spans="1:5" x14ac:dyDescent="0.25">
      <c r="A40">
        <v>4945</v>
      </c>
      <c r="B40" t="s">
        <v>258</v>
      </c>
      <c r="C40" t="s">
        <v>259</v>
      </c>
      <c r="D40" t="s">
        <v>213</v>
      </c>
      <c r="E40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Funkcie</vt:lpstr>
      <vt:lpstr>brigádnici</vt:lpstr>
      <vt:lpstr>zamestnanci</vt:lpstr>
      <vt:lpstr>uloha</vt:lpstr>
      <vt:lpstr>zamestnanci (2)</vt:lpstr>
      <vt:lpstr>uloha!Extrahovať</vt:lpstr>
      <vt:lpstr>uloha!Kriteria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mhallova</dc:creator>
  <cp:lastModifiedBy>mPriezvisko</cp:lastModifiedBy>
  <dcterms:created xsi:type="dcterms:W3CDTF">2013-04-01T13:23:48Z</dcterms:created>
  <dcterms:modified xsi:type="dcterms:W3CDTF">2020-09-22T10:34:19Z</dcterms:modified>
</cp:coreProperties>
</file>