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988CA57-A1F3-4FE2-9B08-40A455B55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danie" sheetId="2" r:id="rId1"/>
  </sheets>
  <definedNames>
    <definedName name="wrn.Druhá." localSheetId="0" hidden="1">{"zväčšené","Zvýšený",FALSE,"Senzit analýza";"z1","Normálny",FALSE,"Senzit analýza"}</definedName>
    <definedName name="wrn.Druhá." hidden="1">{"zväčšené","Zvýšený",FALSE,"Senzit analýza";"z1","Normálny",FALSE,"Senzit analýza"}</definedName>
    <definedName name="wrn.Prvá." localSheetId="0" hidden="1">{"zväčšené","Zvýšený",TRUE,"Senzit analýza";"zväčšené","Normálny",TRUE,"Senzit analýza"}</definedName>
    <definedName name="wrn.Prvá." hidden="1">{"zväčšené","Zvýšený",TRUE,"Senzit analýza";"zväčšené","Normálny",TRUE,"Senzit analýza"}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7" i="2"/>
  <c r="C7" i="2"/>
  <c r="B7" i="2"/>
  <c r="D7" i="2" l="1"/>
  <c r="E7" i="2" s="1"/>
  <c r="F7" i="2" l="1"/>
  <c r="B8" i="2"/>
  <c r="C8" i="2" l="1"/>
  <c r="G7" i="2"/>
  <c r="H7" i="2"/>
  <c r="D8" i="2" l="1"/>
  <c r="E8" i="2"/>
  <c r="F8" i="2" l="1"/>
  <c r="B9" i="2"/>
  <c r="C9" i="2" l="1"/>
  <c r="H8" i="2"/>
  <c r="G8" i="2"/>
  <c r="D9" i="2" l="1"/>
  <c r="E9" i="2" s="1"/>
  <c r="F9" i="2" l="1"/>
  <c r="B10" i="2"/>
  <c r="C10" i="2" l="1"/>
  <c r="H9" i="2"/>
  <c r="G9" i="2"/>
  <c r="D10" i="2" l="1"/>
  <c r="E10" i="2" s="1"/>
  <c r="B11" i="2" l="1"/>
  <c r="F10" i="2"/>
  <c r="H10" i="2" l="1"/>
  <c r="G10" i="2"/>
  <c r="C11" i="2"/>
  <c r="D11" i="2" l="1"/>
  <c r="E11" i="2"/>
  <c r="B12" i="2" l="1"/>
  <c r="F11" i="2"/>
  <c r="H11" i="2" l="1"/>
  <c r="G11" i="2"/>
  <c r="C12" i="2"/>
  <c r="D12" i="2" s="1"/>
  <c r="E12" i="2" l="1"/>
  <c r="F12" i="2" l="1"/>
  <c r="B13" i="2"/>
  <c r="C13" i="2" l="1"/>
  <c r="D13" i="2" s="1"/>
  <c r="E13" i="2"/>
  <c r="H12" i="2"/>
  <c r="G12" i="2"/>
  <c r="B14" i="2" l="1"/>
  <c r="F13" i="2"/>
  <c r="H13" i="2" l="1"/>
  <c r="G13" i="2"/>
  <c r="C14" i="2"/>
  <c r="D14" i="2" s="1"/>
  <c r="E14" i="2"/>
  <c r="B15" i="2" l="1"/>
  <c r="F14" i="2"/>
  <c r="H14" i="2" l="1"/>
  <c r="G14" i="2"/>
  <c r="C15" i="2"/>
  <c r="D15" i="2" s="1"/>
  <c r="E15" i="2"/>
  <c r="B16" i="2" l="1"/>
  <c r="F15" i="2"/>
  <c r="H15" i="2" l="1"/>
  <c r="G15" i="2"/>
  <c r="C16" i="2"/>
  <c r="D16" i="2" s="1"/>
  <c r="E16" i="2" l="1"/>
  <c r="F16" i="2" l="1"/>
  <c r="B17" i="2"/>
  <c r="C17" i="2" l="1"/>
  <c r="D17" i="2" s="1"/>
  <c r="E17" i="2"/>
  <c r="H16" i="2"/>
  <c r="G16" i="2"/>
  <c r="F17" i="2" l="1"/>
  <c r="B18" i="2"/>
  <c r="C18" i="2" l="1"/>
  <c r="H17" i="2"/>
  <c r="G17" i="2"/>
  <c r="D18" i="2" l="1"/>
  <c r="E18" i="2" s="1"/>
  <c r="F24" i="2"/>
  <c r="F23" i="2"/>
  <c r="F22" i="2"/>
  <c r="F25" i="2"/>
  <c r="F21" i="2"/>
  <c r="F30" i="2" l="1"/>
  <c r="F31" i="2"/>
  <c r="F32" i="2"/>
  <c r="F18" i="2"/>
  <c r="H18" i="2" l="1"/>
  <c r="G18" i="2"/>
  <c r="F29" i="2"/>
  <c r="F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Hallová</author>
  </authors>
  <commentList>
    <comment ref="B7" authorId="0" shapeId="0" xr:uid="{5A902106-A07D-440C-979B-6513183CDA3B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Odkaz na bunku s vloženým kapitálom</t>
        </r>
      </text>
    </comment>
    <comment ref="C7" authorId="0" shapeId="0" xr:uid="{AECDA189-E353-4DC8-B1C7-8BCB38024354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Vynásobiť B7*C2, C2 zafixovať</t>
        </r>
      </text>
    </comment>
    <comment ref="D7" authorId="0" shapeId="0" xr:uid="{B68BD0A1-051A-4416-8E0E-2B692685B081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Vynásobiť C7*C3, C3 zafixovať.</t>
        </r>
      </text>
    </comment>
    <comment ref="E7" authorId="0" shapeId="0" xr:uid="{059C21A2-FB12-4CF4-AE22-B59E29909A83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B7+C7-D7</t>
        </r>
      </text>
    </comment>
    <comment ref="F7" authorId="0" shapeId="0" xr:uid="{864AD707-6250-43AA-9BD6-9C78CDA61C8A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E7-B7</t>
        </r>
      </text>
    </comment>
    <comment ref="B8" authorId="0" shapeId="0" xr:uid="{DFE0D73D-D3DE-4C29-9302-97B86C2DBD6C}">
      <text>
        <r>
          <rPr>
            <b/>
            <sz val="9"/>
            <color indexed="81"/>
            <rFont val="Segoe UI"/>
            <family val="2"/>
            <charset val="238"/>
          </rPr>
          <t>Marcela Hallová:</t>
        </r>
        <r>
          <rPr>
            <sz val="9"/>
            <color indexed="81"/>
            <rFont val="Segoe UI"/>
            <family val="2"/>
            <charset val="238"/>
          </rPr>
          <t xml:space="preserve">
Odkaz na výsledok Kapitál na konci roka z predošlého roku, bunka E7, vzorec kopírovať iba od bunky B8</t>
        </r>
      </text>
    </comment>
  </commentList>
</comments>
</file>

<file path=xl/sharedStrings.xml><?xml version="1.0" encoding="utf-8"?>
<sst xmlns="http://schemas.openxmlformats.org/spreadsheetml/2006/main" count="51" uniqueCount="48">
  <si>
    <t>Rok</t>
  </si>
  <si>
    <t>Úrok</t>
  </si>
  <si>
    <t>Daň</t>
  </si>
  <si>
    <t>Vložený kapitál</t>
  </si>
  <si>
    <t>Kapitál na
začiatku roka</t>
  </si>
  <si>
    <t>Kapitál na
konci roka</t>
  </si>
  <si>
    <t>Kumulatívny
zisk</t>
  </si>
  <si>
    <t>Čistý
zisk</t>
  </si>
  <si>
    <t>Percento úrok</t>
  </si>
  <si>
    <t>Percento daň</t>
  </si>
  <si>
    <t>Š T A N D A R D N É   F U N K C I E</t>
  </si>
  <si>
    <t>Celková výška úrokov</t>
  </si>
  <si>
    <t>Priemerná výška úrokov</t>
  </si>
  <si>
    <t>Počet sledovaných rokov</t>
  </si>
  <si>
    <t>Maximálny dosiahnutý úrok</t>
  </si>
  <si>
    <t>Minimálny dosiahnutý úrok</t>
  </si>
  <si>
    <t>P O D M I E N E Č N É   F U N K C I E</t>
  </si>
  <si>
    <t>Počet rokov kde úrok je &gt; ako priemerná výška úrokov</t>
  </si>
  <si>
    <t>Suma úrokov kde úrok je &gt; ako priemerná výška úrokov</t>
  </si>
  <si>
    <t>V Y H Ľ A D Á V A C I E   F U N K C I E</t>
  </si>
  <si>
    <t>Výška úroku</t>
  </si>
  <si>
    <t>Čistý zisk</t>
  </si>
  <si>
    <t>Priemerný úrok sme dosiahli v roku</t>
  </si>
  <si>
    <t>D Á T U M O V É   F U N K C I E</t>
  </si>
  <si>
    <t>Dnes je</t>
  </si>
  <si>
    <t>Dnešný deň sa volá</t>
  </si>
  <si>
    <t>Dnešný deň je v týždni v poradí</t>
  </si>
  <si>
    <t>Z A O K R Ú H Ľ O V A N I E   H O D N Ô T</t>
  </si>
  <si>
    <t>Matematické</t>
  </si>
  <si>
    <t>Nahor</t>
  </si>
  <si>
    <t>Nadol</t>
  </si>
  <si>
    <t>T E X T O V É   F U N K C I E</t>
  </si>
  <si>
    <t>Text</t>
  </si>
  <si>
    <t>Skúšobný text</t>
  </si>
  <si>
    <t>Dĺžka textu je</t>
  </si>
  <si>
    <t>Prvé dva znaky sú</t>
  </si>
  <si>
    <t>Posledné dva znaky sú</t>
  </si>
  <si>
    <t>Štvrtý až ôsmy znak je</t>
  </si>
  <si>
    <t>Medzera je znak v poradí</t>
  </si>
  <si>
    <t>Hranica</t>
  </si>
  <si>
    <t>Percento
provízie</t>
  </si>
  <si>
    <t>&lt;</t>
  </si>
  <si>
    <t>&gt;=</t>
  </si>
  <si>
    <t>Počet rokov kde čistý zisk je &gt; 80 €</t>
  </si>
  <si>
    <t>Suma úrokov kde čistý zisk je &gt; 80 €</t>
  </si>
  <si>
    <t>Je kapitál na konci posledného roka &gt; 3800 €?</t>
  </si>
  <si>
    <t>Provízie</t>
  </si>
  <si>
    <t>Provízie2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</si>
</sst>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Sk&quot;;\-#,##0.00\ &quot;Sk&quot;"/>
    <numFmt numFmtId="165" formatCode="_-* #,##0.00\ &quot;Sk&quot;_-;\-* #,##0.00\ &quot;Sk&quot;_-;_-* &quot;-&quot;??\ &quot;Sk&quot;_-;_-@_-"/>
    <numFmt numFmtId="166" formatCode="_-* #,##0.00\ _S_k_-;\-* #,##0.00\ _S_k_-;_-* &quot;-&quot;??\ _S_k_-;_-@_-"/>
    <numFmt numFmtId="167" formatCode="_-* #,##0\ &quot;Sk&quot;_-;\-* #,##0\ &quot;Sk&quot;_-;_-* &quot;-&quot;??\ &quot;Sk&quot;_-;_-@_-"/>
    <numFmt numFmtId="168" formatCode="#,##0_ ;\-#,##0\ "/>
    <numFmt numFmtId="169" formatCode="#,##0&quot; V&quot;"/>
    <numFmt numFmtId="170" formatCode="_-* #,##0.00\ [$€-41B]_-;\-* #,##0.00\ [$€-41B]_-;_-* &quot;-&quot;??\ [$€-41B]_-;_-@_-"/>
  </numFmts>
  <fonts count="10">
    <font>
      <sz val="10"/>
      <name val="Arial CE"/>
      <charset val="238"/>
    </font>
    <font>
      <sz val="10"/>
      <name val="Arial CE"/>
      <charset val="238"/>
    </font>
    <font>
      <i/>
      <sz val="10"/>
      <color indexed="48"/>
      <name val="Switzerland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" fillId="0" borderId="0">
      <alignment horizontal="center"/>
    </xf>
  </cellStyleXfs>
  <cellXfs count="60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10" fontId="3" fillId="3" borderId="8" xfId="0" applyNumberFormat="1" applyFont="1" applyFill="1" applyBorder="1" applyAlignment="1" applyProtection="1">
      <alignment horizontal="right"/>
      <protection locked="0"/>
    </xf>
    <xf numFmtId="10" fontId="3" fillId="3" borderId="9" xfId="0" applyNumberFormat="1" applyFont="1" applyFill="1" applyBorder="1" applyAlignment="1" applyProtection="1">
      <alignment horizontal="right"/>
      <protection locked="0"/>
    </xf>
    <xf numFmtId="170" fontId="3" fillId="3" borderId="10" xfId="2" applyNumberFormat="1" applyFont="1" applyFill="1" applyBorder="1" applyAlignment="1" applyProtection="1">
      <alignment horizontal="right"/>
      <protection locked="0"/>
    </xf>
    <xf numFmtId="170" fontId="1" fillId="0" borderId="14" xfId="2" applyNumberFormat="1" applyBorder="1" applyProtection="1">
      <protection hidden="1"/>
    </xf>
    <xf numFmtId="170" fontId="1" fillId="0" borderId="16" xfId="2" applyNumberFormat="1" applyBorder="1" applyProtection="1">
      <protection hidden="1"/>
    </xf>
    <xf numFmtId="0" fontId="4" fillId="2" borderId="17" xfId="0" applyFont="1" applyFill="1" applyBorder="1" applyAlignment="1">
      <alignment horizontal="center" vertical="center" wrapText="1"/>
    </xf>
    <xf numFmtId="167" fontId="7" fillId="0" borderId="6" xfId="2" applyNumberFormat="1" applyFont="1" applyBorder="1" applyAlignment="1" applyProtection="1">
      <alignment horizontal="center"/>
      <protection hidden="1"/>
    </xf>
    <xf numFmtId="9" fontId="7" fillId="0" borderId="6" xfId="3" applyFont="1" applyBorder="1" applyAlignment="1" applyProtection="1">
      <alignment horizontal="center"/>
      <protection hidden="1"/>
    </xf>
    <xf numFmtId="167" fontId="7" fillId="0" borderId="7" xfId="2" applyNumberFormat="1" applyFont="1" applyBorder="1" applyAlignment="1" applyProtection="1">
      <alignment horizontal="center"/>
      <protection hidden="1"/>
    </xf>
    <xf numFmtId="9" fontId="7" fillId="0" borderId="7" xfId="3" applyFont="1" applyBorder="1" applyAlignment="1" applyProtection="1">
      <alignment horizontal="center"/>
      <protection hidden="1"/>
    </xf>
    <xf numFmtId="170" fontId="7" fillId="0" borderId="6" xfId="2" applyNumberFormat="1" applyFont="1" applyBorder="1" applyProtection="1">
      <protection hidden="1"/>
    </xf>
    <xf numFmtId="170" fontId="7" fillId="0" borderId="7" xfId="2" applyNumberFormat="1" applyFont="1" applyBorder="1" applyProtection="1">
      <protection hidden="1"/>
    </xf>
    <xf numFmtId="0" fontId="5" fillId="2" borderId="18" xfId="0" applyFont="1" applyFill="1" applyBorder="1" applyAlignment="1"/>
    <xf numFmtId="0" fontId="5" fillId="2" borderId="19" xfId="0" applyFont="1" applyFill="1" applyBorder="1" applyAlignment="1"/>
    <xf numFmtId="0" fontId="5" fillId="2" borderId="20" xfId="0" applyFont="1" applyFill="1" applyBorder="1" applyAlignment="1"/>
    <xf numFmtId="0" fontId="0" fillId="0" borderId="0" xfId="0" applyNumberFormat="1"/>
    <xf numFmtId="0" fontId="0" fillId="0" borderId="0" xfId="0" applyNumberFormat="1" applyAlignment="1">
      <alignment vertical="center"/>
    </xf>
    <xf numFmtId="0" fontId="1" fillId="0" borderId="0" xfId="2" applyNumberFormat="1" applyProtection="1">
      <protection hidden="1"/>
    </xf>
    <xf numFmtId="170" fontId="1" fillId="6" borderId="11" xfId="2" applyNumberFormat="1" applyFill="1" applyBorder="1" applyProtection="1">
      <protection hidden="1"/>
    </xf>
    <xf numFmtId="170" fontId="1" fillId="4" borderId="24" xfId="2" applyNumberFormat="1" applyFill="1" applyBorder="1" applyProtection="1">
      <protection hidden="1"/>
    </xf>
    <xf numFmtId="170" fontId="1" fillId="4" borderId="25" xfId="2" applyNumberFormat="1" applyFill="1" applyBorder="1" applyProtection="1">
      <protection hidden="1"/>
    </xf>
    <xf numFmtId="170" fontId="1" fillId="4" borderId="21" xfId="2" applyNumberFormat="1" applyFill="1" applyBorder="1" applyProtection="1">
      <protection hidden="1"/>
    </xf>
    <xf numFmtId="170" fontId="1" fillId="6" borderId="21" xfId="2" applyNumberFormat="1" applyFill="1" applyBorder="1" applyProtection="1">
      <protection hidden="1"/>
    </xf>
    <xf numFmtId="170" fontId="1" fillId="6" borderId="23" xfId="2" applyNumberFormat="1" applyFill="1" applyBorder="1" applyProtection="1">
      <protection hidden="1"/>
    </xf>
    <xf numFmtId="170" fontId="1" fillId="6" borderId="33" xfId="2" applyNumberFormat="1" applyFill="1" applyBorder="1" applyProtection="1">
      <protection hidden="1"/>
    </xf>
    <xf numFmtId="0" fontId="6" fillId="0" borderId="27" xfId="0" applyFont="1" applyBorder="1" applyAlignment="1">
      <alignment horizontal="center"/>
    </xf>
    <xf numFmtId="0" fontId="5" fillId="5" borderId="30" xfId="0" applyFont="1" applyFill="1" applyBorder="1" applyAlignment="1">
      <alignment horizontal="left"/>
    </xf>
    <xf numFmtId="0" fontId="5" fillId="5" borderId="31" xfId="0" applyFont="1" applyFill="1" applyBorder="1" applyAlignment="1">
      <alignment horizontal="left"/>
    </xf>
    <xf numFmtId="0" fontId="5" fillId="5" borderId="32" xfId="0" applyFont="1" applyFill="1" applyBorder="1" applyAlignment="1">
      <alignment horizontal="left"/>
    </xf>
    <xf numFmtId="0" fontId="5" fillId="5" borderId="28" xfId="0" applyFont="1" applyFill="1" applyBorder="1" applyAlignment="1">
      <alignment horizontal="left"/>
    </xf>
    <xf numFmtId="0" fontId="5" fillId="5" borderId="29" xfId="0" applyFont="1" applyFill="1" applyBorder="1" applyAlignment="1">
      <alignment horizontal="left"/>
    </xf>
    <xf numFmtId="0" fontId="6" fillId="0" borderId="23" xfId="0" applyFont="1" applyBorder="1" applyAlignment="1">
      <alignment horizontal="right" vertical="center" indent="1"/>
    </xf>
    <xf numFmtId="0" fontId="6" fillId="0" borderId="15" xfId="0" applyFont="1" applyBorder="1" applyAlignment="1">
      <alignment horizontal="right" vertical="center" indent="1"/>
    </xf>
    <xf numFmtId="170" fontId="0" fillId="4" borderId="13" xfId="0" applyNumberFormat="1" applyFill="1" applyBorder="1" applyAlignment="1">
      <alignment horizontal="center"/>
    </xf>
    <xf numFmtId="0" fontId="6" fillId="0" borderId="21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1" fontId="0" fillId="4" borderId="13" xfId="0" applyNumberFormat="1" applyFill="1" applyBorder="1" applyAlignment="1">
      <alignment horizontal="center"/>
    </xf>
    <xf numFmtId="170" fontId="0" fillId="4" borderId="22" xfId="0" applyNumberFormat="1" applyFill="1" applyBorder="1" applyAlignment="1">
      <alignment horizontal="center"/>
    </xf>
    <xf numFmtId="170" fontId="0" fillId="4" borderId="12" xfId="0" applyNumberForma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6" fillId="0" borderId="24" xfId="0" applyFont="1" applyBorder="1" applyAlignment="1">
      <alignment horizontal="right" vertical="center" indent="1"/>
    </xf>
    <xf numFmtId="0" fontId="6" fillId="0" borderId="25" xfId="0" applyFont="1" applyBorder="1" applyAlignment="1">
      <alignment horizontal="right" vertical="center" indent="1"/>
    </xf>
    <xf numFmtId="168" fontId="0" fillId="3" borderId="25" xfId="1" applyNumberFormat="1" applyFont="1" applyFill="1" applyBorder="1" applyAlignment="1">
      <alignment horizontal="center" vertical="center"/>
    </xf>
    <xf numFmtId="168" fontId="0" fillId="3" borderId="26" xfId="1" applyNumberFormat="1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64" fontId="0" fillId="3" borderId="25" xfId="1" applyNumberFormat="1" applyFont="1" applyFill="1" applyBorder="1" applyAlignment="1">
      <alignment horizontal="center" vertical="center"/>
    </xf>
    <xf numFmtId="14" fontId="0" fillId="3" borderId="26" xfId="1" applyNumberFormat="1" applyFont="1" applyFill="1" applyBorder="1" applyAlignment="1">
      <alignment horizontal="center" vertical="center"/>
    </xf>
    <xf numFmtId="0" fontId="0" fillId="4" borderId="22" xfId="0" applyNumberFormat="1" applyFill="1" applyBorder="1" applyAlignment="1">
      <alignment horizontal="center"/>
    </xf>
    <xf numFmtId="0" fontId="0" fillId="4" borderId="12" xfId="0" applyNumberFormat="1" applyFill="1" applyBorder="1" applyAlignment="1">
      <alignment horizontal="center"/>
    </xf>
  </cellXfs>
  <cellStyles count="5">
    <cellStyle name="Čiarka" xfId="1" builtinId="3"/>
    <cellStyle name="Mena" xfId="2" builtinId="4"/>
    <cellStyle name="Normálna" xfId="0" builtinId="0"/>
    <cellStyle name="Percentá" xfId="3" builtinId="5"/>
    <cellStyle name="vinkuláci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6"/>
  <dimension ref="A1:M56"/>
  <sheetViews>
    <sheetView tabSelected="1" zoomScale="150" zoomScaleNormal="150" workbookViewId="0">
      <selection activeCell="K14" sqref="K14"/>
    </sheetView>
  </sheetViews>
  <sheetFormatPr defaultRowHeight="12.75"/>
  <cols>
    <col min="1" max="1" width="7.140625" customWidth="1"/>
    <col min="2" max="2" width="15.140625" customWidth="1"/>
    <col min="3" max="3" width="14.28515625" bestFit="1" customWidth="1"/>
    <col min="4" max="4" width="10.140625" customWidth="1"/>
    <col min="5" max="5" width="12.5703125" customWidth="1"/>
    <col min="6" max="6" width="10.85546875" customWidth="1"/>
    <col min="7" max="7" width="13.7109375" customWidth="1"/>
    <col min="8" max="8" width="13.5703125" style="25" bestFit="1" customWidth="1"/>
    <col min="9" max="10" width="9.140625" style="25"/>
    <col min="12" max="12" width="12.5703125" bestFit="1" customWidth="1"/>
  </cols>
  <sheetData>
    <row r="1" spans="1:13">
      <c r="B1" s="22" t="s">
        <v>3</v>
      </c>
      <c r="C1" s="12">
        <v>3000</v>
      </c>
    </row>
    <row r="2" spans="1:13">
      <c r="B2" s="23" t="s">
        <v>8</v>
      </c>
      <c r="C2" s="10">
        <v>0.03</v>
      </c>
    </row>
    <row r="3" spans="1:13" ht="13.5" thickBot="1">
      <c r="B3" s="24" t="s">
        <v>9</v>
      </c>
      <c r="C3" s="11">
        <v>0.2</v>
      </c>
    </row>
    <row r="5" spans="1:13" ht="13.5" thickBot="1"/>
    <row r="6" spans="1:13" s="1" customFormat="1" ht="26.25" thickBot="1">
      <c r="A6" s="6" t="s">
        <v>0</v>
      </c>
      <c r="B6" s="2" t="s">
        <v>4</v>
      </c>
      <c r="C6" s="3" t="s">
        <v>1</v>
      </c>
      <c r="D6" s="3" t="s">
        <v>2</v>
      </c>
      <c r="E6" s="4" t="s">
        <v>5</v>
      </c>
      <c r="F6" s="4" t="s">
        <v>7</v>
      </c>
      <c r="G6" s="5" t="s">
        <v>6</v>
      </c>
      <c r="H6" s="5" t="s">
        <v>46</v>
      </c>
      <c r="I6" s="5" t="s">
        <v>47</v>
      </c>
      <c r="J6" s="26"/>
      <c r="K6" s="15" t="s">
        <v>39</v>
      </c>
      <c r="L6" s="15" t="s">
        <v>21</v>
      </c>
      <c r="M6" s="15" t="s">
        <v>40</v>
      </c>
    </row>
    <row r="7" spans="1:13">
      <c r="A7" s="7">
        <v>2016</v>
      </c>
      <c r="B7" s="29">
        <f>C1</f>
        <v>3000</v>
      </c>
      <c r="C7" s="30">
        <f>B7*$C$2</f>
        <v>90</v>
      </c>
      <c r="D7" s="30">
        <f>C7*$C$3</f>
        <v>18</v>
      </c>
      <c r="E7" s="30">
        <f>B7+C7-D7</f>
        <v>3072</v>
      </c>
      <c r="F7" s="30">
        <f>E7-B7</f>
        <v>72</v>
      </c>
      <c r="G7" s="13">
        <f>SUM($F$7:F7)</f>
        <v>72</v>
      </c>
      <c r="H7" s="27">
        <f>IF(F7&lt;$L$7,F7*$M$7,IF(F7&lt;$L$8,F7*$M$8,F7*$M$9))</f>
        <v>5.76</v>
      </c>
      <c r="I7" s="25">
        <f>_xlfn.IFS(F7&lt;$L$7,F7*$M$7,F7&lt;$L$8,F7*$M$8,F7&gt;=$L$9,F7*$M$9)</f>
        <v>5.76</v>
      </c>
      <c r="K7" s="16" t="s">
        <v>41</v>
      </c>
      <c r="L7" s="20">
        <v>75</v>
      </c>
      <c r="M7" s="17">
        <v>0.08</v>
      </c>
    </row>
    <row r="8" spans="1:13">
      <c r="A8" s="8">
        <v>2017</v>
      </c>
      <c r="B8" s="31">
        <f>E7</f>
        <v>3072</v>
      </c>
      <c r="C8" s="28">
        <f t="shared" ref="C8:C18" si="0">B8*$C$2</f>
        <v>92.16</v>
      </c>
      <c r="D8" s="28">
        <f t="shared" ref="D8:D18" si="1">C8*$C$3</f>
        <v>18.431999999999999</v>
      </c>
      <c r="E8" s="28">
        <f t="shared" ref="E8:E18" si="2">B8+C8-D8</f>
        <v>3145.7280000000001</v>
      </c>
      <c r="F8" s="28">
        <f t="shared" ref="F8:F18" si="3">E8-B8</f>
        <v>73.728000000000065</v>
      </c>
      <c r="G8" s="13">
        <f>SUM($F$7:F8)</f>
        <v>145.72800000000007</v>
      </c>
      <c r="H8" s="27">
        <f t="shared" ref="H8:H18" si="4">IF(F8&lt;$L$7,F8*$M$7,IF(F8&lt;$L$8,F8*$M$8,F8*$M$9))</f>
        <v>5.8982400000000057</v>
      </c>
      <c r="I8" s="25">
        <f t="shared" ref="I8:I18" si="5">_xlfn.IFS(F8&lt;$L$7,F8*$M$7,F8&lt;$L$8,F8*$M$8,F8&gt;=$L$9,F8*$M$9)</f>
        <v>5.8982400000000057</v>
      </c>
      <c r="K8" s="16" t="s">
        <v>41</v>
      </c>
      <c r="L8" s="20">
        <v>85</v>
      </c>
      <c r="M8" s="17">
        <v>0.1</v>
      </c>
    </row>
    <row r="9" spans="1:13" ht="13.5" thickBot="1">
      <c r="A9" s="8">
        <v>2018</v>
      </c>
      <c r="B9" s="32">
        <f t="shared" ref="B9:B18" si="6">E8</f>
        <v>3145.7280000000001</v>
      </c>
      <c r="C9" s="28">
        <f t="shared" si="0"/>
        <v>94.371839999999992</v>
      </c>
      <c r="D9" s="28">
        <f t="shared" si="1"/>
        <v>18.874368</v>
      </c>
      <c r="E9" s="28">
        <f t="shared" si="2"/>
        <v>3221.2254720000001</v>
      </c>
      <c r="F9" s="28">
        <f t="shared" si="3"/>
        <v>75.497472000000016</v>
      </c>
      <c r="G9" s="13">
        <f>SUM($F$7:F9)</f>
        <v>221.22547200000008</v>
      </c>
      <c r="H9" s="27">
        <f t="shared" si="4"/>
        <v>7.5497472000000023</v>
      </c>
      <c r="I9" s="25">
        <f t="shared" si="5"/>
        <v>7.5497472000000023</v>
      </c>
      <c r="K9" s="18" t="s">
        <v>42</v>
      </c>
      <c r="L9" s="21">
        <v>85</v>
      </c>
      <c r="M9" s="19">
        <v>0.12</v>
      </c>
    </row>
    <row r="10" spans="1:13">
      <c r="A10" s="8">
        <v>2019</v>
      </c>
      <c r="B10" s="32">
        <f t="shared" si="6"/>
        <v>3221.2254720000001</v>
      </c>
      <c r="C10" s="28">
        <f t="shared" si="0"/>
        <v>96.636764159999998</v>
      </c>
      <c r="D10" s="28">
        <f t="shared" si="1"/>
        <v>19.327352832000003</v>
      </c>
      <c r="E10" s="28">
        <f t="shared" si="2"/>
        <v>3298.534883328</v>
      </c>
      <c r="F10" s="28">
        <f t="shared" si="3"/>
        <v>77.309411327999896</v>
      </c>
      <c r="G10" s="13">
        <f>SUM($F$7:F10)</f>
        <v>298.53488332799998</v>
      </c>
      <c r="H10" s="27">
        <f t="shared" si="4"/>
        <v>7.7309411327999902</v>
      </c>
      <c r="I10" s="25">
        <f t="shared" si="5"/>
        <v>7.7309411327999902</v>
      </c>
    </row>
    <row r="11" spans="1:13">
      <c r="A11" s="8">
        <v>2020</v>
      </c>
      <c r="B11" s="32">
        <f t="shared" si="6"/>
        <v>3298.534883328</v>
      </c>
      <c r="C11" s="28">
        <f t="shared" si="0"/>
        <v>98.956046499839999</v>
      </c>
      <c r="D11" s="28">
        <f t="shared" si="1"/>
        <v>19.791209299968003</v>
      </c>
      <c r="E11" s="28">
        <f t="shared" si="2"/>
        <v>3377.6997205278717</v>
      </c>
      <c r="F11" s="28">
        <f t="shared" si="3"/>
        <v>79.164837199871727</v>
      </c>
      <c r="G11" s="13">
        <f>SUM($F$7:F11)</f>
        <v>377.6997205278717</v>
      </c>
      <c r="H11" s="27">
        <f t="shared" si="4"/>
        <v>7.9164837199871734</v>
      </c>
      <c r="I11" s="25">
        <f t="shared" si="5"/>
        <v>7.9164837199871734</v>
      </c>
    </row>
    <row r="12" spans="1:13">
      <c r="A12" s="8">
        <v>2021</v>
      </c>
      <c r="B12" s="32">
        <f t="shared" si="6"/>
        <v>3377.6997205278717</v>
      </c>
      <c r="C12" s="28">
        <f t="shared" si="0"/>
        <v>101.33099161583614</v>
      </c>
      <c r="D12" s="28">
        <f t="shared" si="1"/>
        <v>20.266198323167231</v>
      </c>
      <c r="E12" s="28">
        <f t="shared" si="2"/>
        <v>3458.7645138205403</v>
      </c>
      <c r="F12" s="28">
        <f t="shared" si="3"/>
        <v>81.064793292668583</v>
      </c>
      <c r="G12" s="13">
        <f>SUM($F$7:F12)</f>
        <v>458.76451382054029</v>
      </c>
      <c r="H12" s="27">
        <f t="shared" si="4"/>
        <v>8.1064793292668593</v>
      </c>
      <c r="I12" s="25">
        <f t="shared" si="5"/>
        <v>8.1064793292668593</v>
      </c>
    </row>
    <row r="13" spans="1:13">
      <c r="A13" s="8">
        <v>2022</v>
      </c>
      <c r="B13" s="32">
        <f t="shared" si="6"/>
        <v>3458.7645138205403</v>
      </c>
      <c r="C13" s="28">
        <f t="shared" si="0"/>
        <v>103.76293541461621</v>
      </c>
      <c r="D13" s="28">
        <f t="shared" si="1"/>
        <v>20.752587082923242</v>
      </c>
      <c r="E13" s="28">
        <f t="shared" si="2"/>
        <v>3541.7748621522333</v>
      </c>
      <c r="F13" s="28">
        <f t="shared" si="3"/>
        <v>83.010348331692967</v>
      </c>
      <c r="G13" s="13">
        <f>SUM($F$7:F13)</f>
        <v>541.77486215223325</v>
      </c>
      <c r="H13" s="27">
        <f t="shared" si="4"/>
        <v>8.3010348331692967</v>
      </c>
      <c r="I13" s="25">
        <f t="shared" si="5"/>
        <v>8.3010348331692967</v>
      </c>
    </row>
    <row r="14" spans="1:13">
      <c r="A14" s="8">
        <v>2023</v>
      </c>
      <c r="B14" s="32">
        <f t="shared" si="6"/>
        <v>3541.7748621522333</v>
      </c>
      <c r="C14" s="28">
        <f t="shared" si="0"/>
        <v>106.25324586456699</v>
      </c>
      <c r="D14" s="28">
        <f t="shared" si="1"/>
        <v>21.250649172913398</v>
      </c>
      <c r="E14" s="28">
        <f t="shared" si="2"/>
        <v>3626.777458843887</v>
      </c>
      <c r="F14" s="28">
        <f t="shared" si="3"/>
        <v>85.002596691653707</v>
      </c>
      <c r="G14" s="13">
        <f>SUM($F$7:F14)</f>
        <v>626.77745884388696</v>
      </c>
      <c r="H14" s="27">
        <f t="shared" si="4"/>
        <v>10.200311602998445</v>
      </c>
      <c r="I14" s="25">
        <f t="shared" si="5"/>
        <v>10.200311602998445</v>
      </c>
    </row>
    <row r="15" spans="1:13">
      <c r="A15" s="8">
        <v>2024</v>
      </c>
      <c r="B15" s="32">
        <f t="shared" si="6"/>
        <v>3626.777458843887</v>
      </c>
      <c r="C15" s="28">
        <f t="shared" si="0"/>
        <v>108.80332376531661</v>
      </c>
      <c r="D15" s="28">
        <f t="shared" si="1"/>
        <v>21.760664753063324</v>
      </c>
      <c r="E15" s="28">
        <f t="shared" si="2"/>
        <v>3713.8201178561403</v>
      </c>
      <c r="F15" s="28">
        <f t="shared" si="3"/>
        <v>87.042659012253353</v>
      </c>
      <c r="G15" s="13">
        <f>SUM($F$7:F15)</f>
        <v>713.82011785614031</v>
      </c>
      <c r="H15" s="27">
        <f t="shared" si="4"/>
        <v>10.445119081470402</v>
      </c>
      <c r="I15" s="25">
        <f t="shared" si="5"/>
        <v>10.445119081470402</v>
      </c>
    </row>
    <row r="16" spans="1:13">
      <c r="A16" s="8">
        <v>2025</v>
      </c>
      <c r="B16" s="32">
        <f t="shared" si="6"/>
        <v>3713.8201178561403</v>
      </c>
      <c r="C16" s="28">
        <f t="shared" si="0"/>
        <v>111.41460353568421</v>
      </c>
      <c r="D16" s="28">
        <f t="shared" si="1"/>
        <v>22.282920707136842</v>
      </c>
      <c r="E16" s="28">
        <f t="shared" si="2"/>
        <v>3802.9518006846879</v>
      </c>
      <c r="F16" s="28">
        <f t="shared" si="3"/>
        <v>89.131682828547582</v>
      </c>
      <c r="G16" s="13">
        <f>SUM($F$7:F16)</f>
        <v>802.9518006846879</v>
      </c>
      <c r="H16" s="27">
        <f t="shared" si="4"/>
        <v>10.69580193942571</v>
      </c>
      <c r="I16" s="25">
        <f t="shared" si="5"/>
        <v>10.69580193942571</v>
      </c>
    </row>
    <row r="17" spans="1:9">
      <c r="A17" s="8">
        <v>2026</v>
      </c>
      <c r="B17" s="32">
        <f t="shared" si="6"/>
        <v>3802.9518006846879</v>
      </c>
      <c r="C17" s="28">
        <f t="shared" si="0"/>
        <v>114.08855402054063</v>
      </c>
      <c r="D17" s="28">
        <f t="shared" si="1"/>
        <v>22.817710804108128</v>
      </c>
      <c r="E17" s="28">
        <f t="shared" si="2"/>
        <v>3894.2226439011201</v>
      </c>
      <c r="F17" s="28">
        <f t="shared" si="3"/>
        <v>91.27084321643224</v>
      </c>
      <c r="G17" s="13">
        <f>SUM($F$7:F17)</f>
        <v>894.22264390112014</v>
      </c>
      <c r="H17" s="27">
        <f t="shared" si="4"/>
        <v>10.952501185971869</v>
      </c>
      <c r="I17" s="25">
        <f t="shared" si="5"/>
        <v>10.952501185971869</v>
      </c>
    </row>
    <row r="18" spans="1:9" ht="13.5" thickBot="1">
      <c r="A18" s="9">
        <v>2027</v>
      </c>
      <c r="B18" s="33">
        <f t="shared" si="6"/>
        <v>3894.2226439011201</v>
      </c>
      <c r="C18" s="34">
        <f t="shared" si="0"/>
        <v>116.82667931703359</v>
      </c>
      <c r="D18" s="34">
        <f t="shared" si="1"/>
        <v>23.36533586340672</v>
      </c>
      <c r="E18" s="34">
        <f t="shared" si="2"/>
        <v>3987.6839873547469</v>
      </c>
      <c r="F18" s="34">
        <f t="shared" si="3"/>
        <v>93.461343453626796</v>
      </c>
      <c r="G18" s="14">
        <f>SUM($F$7:F18)</f>
        <v>987.68398735474693</v>
      </c>
      <c r="H18" s="27">
        <f t="shared" si="4"/>
        <v>11.215361214435216</v>
      </c>
      <c r="I18" s="25">
        <f t="shared" si="5"/>
        <v>11.215361214435216</v>
      </c>
    </row>
    <row r="19" spans="1:9" ht="13.5" thickBot="1"/>
    <row r="20" spans="1:9" ht="13.5" thickBot="1">
      <c r="A20" s="36" t="s">
        <v>10</v>
      </c>
      <c r="B20" s="37"/>
      <c r="C20" s="37"/>
      <c r="D20" s="37"/>
      <c r="E20" s="37"/>
      <c r="F20" s="39"/>
      <c r="G20" s="40"/>
    </row>
    <row r="21" spans="1:9">
      <c r="A21" s="44" t="s">
        <v>11</v>
      </c>
      <c r="B21" s="45"/>
      <c r="C21" s="45"/>
      <c r="D21" s="45"/>
      <c r="E21" s="45"/>
      <c r="F21" s="47">
        <f>SUM(C7:C18)</f>
        <v>1234.6049841934343</v>
      </c>
      <c r="G21" s="48"/>
    </row>
    <row r="22" spans="1:9">
      <c r="A22" s="44" t="s">
        <v>12</v>
      </c>
      <c r="B22" s="45"/>
      <c r="C22" s="45"/>
      <c r="D22" s="45"/>
      <c r="E22" s="45"/>
      <c r="F22" s="43">
        <f>AVERAGE(C7:C18)</f>
        <v>102.88374868278619</v>
      </c>
      <c r="G22" s="43"/>
    </row>
    <row r="23" spans="1:9">
      <c r="A23" s="44" t="s">
        <v>13</v>
      </c>
      <c r="B23" s="45"/>
      <c r="C23" s="45"/>
      <c r="D23" s="45"/>
      <c r="E23" s="45"/>
      <c r="F23" s="46">
        <f>COUNT(C7:C18)</f>
        <v>12</v>
      </c>
      <c r="G23" s="46"/>
    </row>
    <row r="24" spans="1:9">
      <c r="A24" s="44" t="s">
        <v>14</v>
      </c>
      <c r="B24" s="45"/>
      <c r="C24" s="45"/>
      <c r="D24" s="45"/>
      <c r="E24" s="45"/>
      <c r="F24" s="43">
        <f>MAX(C7:C18)</f>
        <v>116.82667931703359</v>
      </c>
      <c r="G24" s="43"/>
    </row>
    <row r="25" spans="1:9" ht="13.5" thickBot="1">
      <c r="A25" s="41" t="s">
        <v>15</v>
      </c>
      <c r="B25" s="42"/>
      <c r="C25" s="42"/>
      <c r="D25" s="42"/>
      <c r="E25" s="42"/>
      <c r="F25" s="43">
        <f>MIN(C7:C18)</f>
        <v>90</v>
      </c>
      <c r="G25" s="43"/>
    </row>
    <row r="26" spans="1:9" ht="13.5" thickBot="1">
      <c r="A26" s="35"/>
      <c r="B26" s="35"/>
      <c r="C26" s="35"/>
      <c r="D26" s="35"/>
      <c r="E26" s="35"/>
      <c r="F26" s="35"/>
      <c r="G26" s="35"/>
    </row>
    <row r="27" spans="1:9" ht="13.5" thickBot="1">
      <c r="A27" s="36" t="s">
        <v>16</v>
      </c>
      <c r="B27" s="37"/>
      <c r="C27" s="37"/>
      <c r="D27" s="37"/>
      <c r="E27" s="37"/>
      <c r="F27" s="37"/>
      <c r="G27" s="38"/>
    </row>
    <row r="28" spans="1:9">
      <c r="A28" s="44" t="s">
        <v>43</v>
      </c>
      <c r="B28" s="45"/>
      <c r="C28" s="45"/>
      <c r="D28" s="45"/>
      <c r="E28" s="45"/>
      <c r="F28" s="58">
        <f>COUNTIF(F7:F18,"&gt;80")</f>
        <v>7</v>
      </c>
      <c r="G28" s="59"/>
    </row>
    <row r="29" spans="1:9">
      <c r="A29" s="44" t="s">
        <v>44</v>
      </c>
      <c r="B29" s="45"/>
      <c r="C29" s="45"/>
      <c r="D29" s="45"/>
      <c r="E29" s="45"/>
      <c r="F29" s="47">
        <f>SUMIF(F7:F18,"&gt;80",C7:C18)</f>
        <v>762.48033353359438</v>
      </c>
      <c r="G29" s="48"/>
    </row>
    <row r="30" spans="1:9">
      <c r="A30" s="44" t="s">
        <v>17</v>
      </c>
      <c r="B30" s="45"/>
      <c r="C30" s="45"/>
      <c r="D30" s="45"/>
      <c r="E30" s="45"/>
      <c r="F30" s="58">
        <f>COUNTIF(C7:C18,"&gt;"&amp;F22)</f>
        <v>6</v>
      </c>
      <c r="G30" s="59"/>
    </row>
    <row r="31" spans="1:9">
      <c r="A31" s="44" t="s">
        <v>18</v>
      </c>
      <c r="B31" s="45"/>
      <c r="C31" s="45"/>
      <c r="D31" s="45"/>
      <c r="E31" s="45"/>
      <c r="F31" s="43">
        <f>SUMIF(C7:C18,"&gt;"&amp;F22)</f>
        <v>661.14934191775819</v>
      </c>
      <c r="G31" s="43"/>
    </row>
    <row r="32" spans="1:9" ht="13.5" thickBot="1">
      <c r="A32" s="41" t="s">
        <v>45</v>
      </c>
      <c r="B32" s="42"/>
      <c r="C32" s="42"/>
      <c r="D32" s="42"/>
      <c r="E32" s="42"/>
      <c r="F32" s="43" t="str">
        <f>IF(E18&gt;3800,"áno","nie")</f>
        <v>áno</v>
      </c>
      <c r="G32" s="43"/>
    </row>
    <row r="33" spans="1:7" ht="13.5" thickBot="1">
      <c r="A33" s="35"/>
      <c r="B33" s="35"/>
      <c r="C33" s="35"/>
      <c r="D33" s="35"/>
      <c r="E33" s="35"/>
      <c r="F33" s="35"/>
      <c r="G33" s="35"/>
    </row>
    <row r="34" spans="1:7" ht="13.5" thickBot="1">
      <c r="A34" s="49" t="s">
        <v>19</v>
      </c>
      <c r="B34" s="39"/>
      <c r="C34" s="39"/>
      <c r="D34" s="39"/>
      <c r="E34" s="39"/>
      <c r="F34" s="39"/>
      <c r="G34" s="40"/>
    </row>
    <row r="35" spans="1:7">
      <c r="A35" s="50" t="s">
        <v>0</v>
      </c>
      <c r="B35" s="51"/>
      <c r="C35" s="51"/>
      <c r="D35" s="51"/>
      <c r="E35" s="51"/>
      <c r="F35" s="52">
        <v>2018</v>
      </c>
      <c r="G35" s="53"/>
    </row>
    <row r="36" spans="1:7">
      <c r="A36" s="44" t="s">
        <v>20</v>
      </c>
      <c r="B36" s="45"/>
      <c r="C36" s="45"/>
      <c r="D36" s="45"/>
      <c r="E36" s="45"/>
      <c r="F36" s="47"/>
      <c r="G36" s="48"/>
    </row>
    <row r="37" spans="1:7">
      <c r="A37" s="44" t="s">
        <v>21</v>
      </c>
      <c r="B37" s="45"/>
      <c r="C37" s="45"/>
      <c r="D37" s="45"/>
      <c r="E37" s="45"/>
      <c r="F37" s="47"/>
      <c r="G37" s="48"/>
    </row>
    <row r="38" spans="1:7" ht="13.5" thickBot="1">
      <c r="A38" s="41" t="s">
        <v>22</v>
      </c>
      <c r="B38" s="42"/>
      <c r="C38" s="42"/>
      <c r="D38" s="42"/>
      <c r="E38" s="42"/>
      <c r="F38" s="47"/>
      <c r="G38" s="48"/>
    </row>
    <row r="39" spans="1:7" ht="13.5" thickBot="1">
      <c r="A39" s="35"/>
      <c r="B39" s="35"/>
      <c r="C39" s="35"/>
      <c r="D39" s="35"/>
      <c r="E39" s="35"/>
      <c r="F39" s="35"/>
      <c r="G39" s="35"/>
    </row>
    <row r="40" spans="1:7" ht="13.5" thickBot="1">
      <c r="A40" s="49" t="s">
        <v>23</v>
      </c>
      <c r="B40" s="39"/>
      <c r="C40" s="39"/>
      <c r="D40" s="39"/>
      <c r="E40" s="39"/>
      <c r="F40" s="39"/>
      <c r="G40" s="40"/>
    </row>
    <row r="41" spans="1:7">
      <c r="A41" s="50" t="s">
        <v>24</v>
      </c>
      <c r="B41" s="51"/>
      <c r="C41" s="51"/>
      <c r="D41" s="51"/>
      <c r="E41" s="51"/>
      <c r="F41" s="54"/>
      <c r="G41" s="55"/>
    </row>
    <row r="42" spans="1:7">
      <c r="A42" s="44" t="s">
        <v>25</v>
      </c>
      <c r="B42" s="45"/>
      <c r="C42" s="45"/>
      <c r="D42" s="45"/>
      <c r="E42" s="45"/>
      <c r="F42" s="54"/>
      <c r="G42" s="55"/>
    </row>
    <row r="43" spans="1:7">
      <c r="A43" s="44" t="s">
        <v>26</v>
      </c>
      <c r="B43" s="45"/>
      <c r="C43" s="45"/>
      <c r="D43" s="45"/>
      <c r="E43" s="45"/>
      <c r="F43" s="54"/>
      <c r="G43" s="55"/>
    </row>
    <row r="44" spans="1:7" ht="13.5" thickBot="1">
      <c r="A44" s="35"/>
      <c r="B44" s="35"/>
      <c r="C44" s="35"/>
      <c r="D44" s="35"/>
      <c r="E44" s="35"/>
      <c r="F44" s="35"/>
      <c r="G44" s="35"/>
    </row>
    <row r="45" spans="1:7" ht="13.5" thickBot="1">
      <c r="A45" s="49" t="s">
        <v>27</v>
      </c>
      <c r="B45" s="39"/>
      <c r="C45" s="39"/>
      <c r="D45" s="39"/>
      <c r="E45" s="39"/>
      <c r="F45" s="39"/>
      <c r="G45" s="40"/>
    </row>
    <row r="46" spans="1:7">
      <c r="A46" s="50" t="s">
        <v>28</v>
      </c>
      <c r="B46" s="51"/>
      <c r="C46" s="51"/>
      <c r="D46" s="51"/>
      <c r="E46" s="51"/>
      <c r="F46" s="47"/>
      <c r="G46" s="48"/>
    </row>
    <row r="47" spans="1:7">
      <c r="A47" s="44" t="s">
        <v>29</v>
      </c>
      <c r="B47" s="45"/>
      <c r="C47" s="45"/>
      <c r="D47" s="45"/>
      <c r="E47" s="45"/>
      <c r="F47" s="47"/>
      <c r="G47" s="48"/>
    </row>
    <row r="48" spans="1:7" ht="13.5" thickBot="1">
      <c r="A48" s="41" t="s">
        <v>30</v>
      </c>
      <c r="B48" s="42"/>
      <c r="C48" s="42"/>
      <c r="D48" s="42"/>
      <c r="E48" s="42"/>
      <c r="F48" s="47"/>
      <c r="G48" s="48"/>
    </row>
    <row r="49" spans="1:7" ht="13.5" thickBot="1">
      <c r="A49" s="35"/>
      <c r="B49" s="35"/>
      <c r="C49" s="35"/>
      <c r="D49" s="35"/>
      <c r="E49" s="35"/>
      <c r="F49" s="35"/>
      <c r="G49" s="35"/>
    </row>
    <row r="50" spans="1:7" ht="13.5" thickBot="1">
      <c r="A50" s="49" t="s">
        <v>31</v>
      </c>
      <c r="B50" s="39"/>
      <c r="C50" s="39"/>
      <c r="D50" s="39"/>
      <c r="E50" s="39"/>
      <c r="F50" s="39"/>
      <c r="G50" s="40"/>
    </row>
    <row r="51" spans="1:7">
      <c r="A51" s="50" t="s">
        <v>32</v>
      </c>
      <c r="B51" s="51"/>
      <c r="C51" s="51"/>
      <c r="D51" s="51"/>
      <c r="E51" s="51"/>
      <c r="F51" s="56" t="s">
        <v>33</v>
      </c>
      <c r="G51" s="57"/>
    </row>
    <row r="52" spans="1:7">
      <c r="A52" s="44" t="s">
        <v>34</v>
      </c>
      <c r="B52" s="45"/>
      <c r="C52" s="45"/>
      <c r="D52" s="45"/>
      <c r="E52" s="45"/>
      <c r="F52" s="54"/>
      <c r="G52" s="55"/>
    </row>
    <row r="53" spans="1:7">
      <c r="A53" s="44" t="s">
        <v>35</v>
      </c>
      <c r="B53" s="45"/>
      <c r="C53" s="45"/>
      <c r="D53" s="45"/>
      <c r="E53" s="45"/>
      <c r="F53" s="54"/>
      <c r="G53" s="55"/>
    </row>
    <row r="54" spans="1:7">
      <c r="A54" s="44" t="s">
        <v>36</v>
      </c>
      <c r="B54" s="45"/>
      <c r="C54" s="45"/>
      <c r="D54" s="45"/>
      <c r="E54" s="45"/>
      <c r="F54" s="54"/>
      <c r="G54" s="55"/>
    </row>
    <row r="55" spans="1:7">
      <c r="A55" s="44" t="s">
        <v>37</v>
      </c>
      <c r="B55" s="45"/>
      <c r="C55" s="45"/>
      <c r="D55" s="45"/>
      <c r="E55" s="45"/>
      <c r="F55" s="54"/>
      <c r="G55" s="55"/>
    </row>
    <row r="56" spans="1:7" ht="13.5" thickBot="1">
      <c r="A56" s="41" t="s">
        <v>38</v>
      </c>
      <c r="B56" s="42"/>
      <c r="C56" s="42"/>
      <c r="D56" s="42"/>
      <c r="E56" s="42"/>
      <c r="F56" s="54"/>
      <c r="G56" s="55"/>
    </row>
  </sheetData>
  <mergeCells count="63">
    <mergeCell ref="A55:E55"/>
    <mergeCell ref="F55:G55"/>
    <mergeCell ref="A56:E56"/>
    <mergeCell ref="F56:G56"/>
    <mergeCell ref="A53:E53"/>
    <mergeCell ref="F53:G53"/>
    <mergeCell ref="A54:E54"/>
    <mergeCell ref="F54:G54"/>
    <mergeCell ref="A51:E51"/>
    <mergeCell ref="F51:G51"/>
    <mergeCell ref="A52:E52"/>
    <mergeCell ref="F52:G52"/>
    <mergeCell ref="A48:E48"/>
    <mergeCell ref="F48:G48"/>
    <mergeCell ref="A49:G49"/>
    <mergeCell ref="A50:G50"/>
    <mergeCell ref="A46:E46"/>
    <mergeCell ref="F46:G46"/>
    <mergeCell ref="A47:E47"/>
    <mergeCell ref="F47:G47"/>
    <mergeCell ref="A44:G44"/>
    <mergeCell ref="A45:G45"/>
    <mergeCell ref="A42:E42"/>
    <mergeCell ref="F42:G42"/>
    <mergeCell ref="A43:E43"/>
    <mergeCell ref="F43:G43"/>
    <mergeCell ref="A39:G39"/>
    <mergeCell ref="A40:G40"/>
    <mergeCell ref="A41:E41"/>
    <mergeCell ref="F41:G41"/>
    <mergeCell ref="A37:E37"/>
    <mergeCell ref="F37:G37"/>
    <mergeCell ref="A38:E38"/>
    <mergeCell ref="F38:G38"/>
    <mergeCell ref="A35:E35"/>
    <mergeCell ref="F35:G35"/>
    <mergeCell ref="A36:E36"/>
    <mergeCell ref="F36:G36"/>
    <mergeCell ref="A32:E32"/>
    <mergeCell ref="F32:G32"/>
    <mergeCell ref="A33:G33"/>
    <mergeCell ref="A34:G34"/>
    <mergeCell ref="A28:E28"/>
    <mergeCell ref="F28:G28"/>
    <mergeCell ref="A31:E31"/>
    <mergeCell ref="F31:G31"/>
    <mergeCell ref="A30:E30"/>
    <mergeCell ref="F30:G30"/>
    <mergeCell ref="A29:E29"/>
    <mergeCell ref="F29:G29"/>
    <mergeCell ref="A26:G26"/>
    <mergeCell ref="A27:G27"/>
    <mergeCell ref="A20:G20"/>
    <mergeCell ref="A25:E25"/>
    <mergeCell ref="F25:G25"/>
    <mergeCell ref="A23:E23"/>
    <mergeCell ref="F23:G23"/>
    <mergeCell ref="A24:E24"/>
    <mergeCell ref="F24:G24"/>
    <mergeCell ref="A21:E21"/>
    <mergeCell ref="F21:G21"/>
    <mergeCell ref="A22:E22"/>
    <mergeCell ref="F22:G22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Zadanie</vt:lpstr>
    </vt:vector>
  </TitlesOfParts>
  <Company>lapis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noro</dc:creator>
  <cp:lastModifiedBy>SPU</cp:lastModifiedBy>
  <dcterms:created xsi:type="dcterms:W3CDTF">2005-09-12T19:59:09Z</dcterms:created>
  <dcterms:modified xsi:type="dcterms:W3CDTF">2023-09-26T12:57:32Z</dcterms:modified>
</cp:coreProperties>
</file>