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drawings/drawing3.xml" ContentType="application/vnd.openxmlformats-officedocument.drawingml.chartshapes+xml"/>
  <Override PartName="/xl/charts/chart4.xml" ContentType="application/vnd.openxmlformats-officedocument.drawingml.chart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filterPrivacy="1" defaultThemeVersion="124226"/>
  <xr:revisionPtr revIDLastSave="0" documentId="13_ncr:1_{ACE1CDFE-EE8A-4E0D-8B14-0408FD8146C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abuľka" sheetId="4" r:id="rId1"/>
    <sheet name="Formáty" sheetId="5" r:id="rId2"/>
    <sheet name="Banka" sheetId="6" r:id="rId3"/>
    <sheet name="Graf 1" sheetId="7" r:id="rId4"/>
    <sheet name="Graf 2" sheetId="8" r:id="rId5"/>
  </sheets>
  <externalReferences>
    <externalReference r:id="rId6"/>
  </externalReferences>
  <definedNames>
    <definedName name="cena">#REF!</definedName>
    <definedName name="DPH" localSheetId="1">#REF!</definedName>
    <definedName name="DPH">'[1]#REF'!$B$1</definedName>
    <definedName name="km">#REF!</definedName>
    <definedName name="litre">#REF!</definedName>
    <definedName name="wrn.Druhá." localSheetId="2" hidden="1">{"zväčšené","Zvýšený",FALSE,"Senzit analýza";"z1","Normálny",FALSE,"Senzit analýza"}</definedName>
    <definedName name="wrn.Druhá." localSheetId="1" hidden="1">{"zväčšené","Zvýšený",FALSE,"Senzit analýza";"z1","Normálny",FALSE,"Senzit analýza"}</definedName>
    <definedName name="wrn.Druhá." hidden="1">{"zväčšené","Zvýšený",FALSE,"Senzit analýza";"z1","Normálny",FALSE,"Senzit analýza"}</definedName>
    <definedName name="wrn.Prvá." localSheetId="2" hidden="1">{"zväčšené","Zvýšený",TRUE,"Senzit analýza";"zväčšené","Normálny",TRUE,"Senzit analýza"}</definedName>
    <definedName name="wrn.Prvá." localSheetId="1" hidden="1">{"zväčšené","Zvýšený",TRUE,"Senzit analýza";"zväčšené","Normálny",TRUE,"Senzit analýza"}</definedName>
    <definedName name="wrn.Prvá." hidden="1">{"zväčšené","Zvýšený",TRUE,"Senzit analýza";"zväčšené","Normálny",TRUE,"Senzit analýza"}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7" l="1"/>
  <c r="H9" i="7"/>
  <c r="H10" i="7"/>
  <c r="H11" i="7"/>
  <c r="H7" i="7"/>
  <c r="D12" i="7"/>
  <c r="E12" i="7"/>
  <c r="F12" i="7"/>
  <c r="C12" i="7"/>
  <c r="G8" i="7"/>
  <c r="G9" i="7"/>
  <c r="G10" i="7"/>
  <c r="G11" i="7"/>
  <c r="G7" i="7"/>
  <c r="F23" i="6" l="1"/>
  <c r="B7" i="6"/>
  <c r="C7" i="6" s="1"/>
  <c r="B21" i="4"/>
  <c r="D18" i="4"/>
  <c r="C18" i="4"/>
  <c r="D17" i="4"/>
  <c r="C17" i="4"/>
  <c r="D16" i="4"/>
  <c r="C16" i="4"/>
  <c r="E7" i="4"/>
  <c r="E8" i="4"/>
  <c r="E9" i="4"/>
  <c r="E10" i="4"/>
  <c r="E11" i="4"/>
  <c r="E12" i="4"/>
  <c r="E13" i="4"/>
  <c r="E14" i="4"/>
  <c r="E15" i="4"/>
  <c r="E6" i="4"/>
  <c r="E17" i="4" l="1"/>
  <c r="B22" i="4"/>
  <c r="F6" i="4"/>
  <c r="F14" i="4"/>
  <c r="F12" i="4"/>
  <c r="F10" i="4"/>
  <c r="F8" i="4"/>
  <c r="G6" i="4"/>
  <c r="G14" i="4"/>
  <c r="G12" i="4"/>
  <c r="G10" i="4"/>
  <c r="G8" i="4"/>
  <c r="H6" i="4"/>
  <c r="H14" i="4"/>
  <c r="H12" i="4"/>
  <c r="H10" i="4"/>
  <c r="H8" i="4"/>
  <c r="D7" i="6"/>
  <c r="E7" i="6" s="1"/>
  <c r="F15" i="4"/>
  <c r="F13" i="4"/>
  <c r="F11" i="4"/>
  <c r="F9" i="4"/>
  <c r="F7" i="4"/>
  <c r="I7" i="4" s="1"/>
  <c r="G15" i="4"/>
  <c r="G13" i="4"/>
  <c r="G11" i="4"/>
  <c r="G9" i="4"/>
  <c r="G7" i="4"/>
  <c r="H15" i="4"/>
  <c r="H13" i="4"/>
  <c r="H11" i="4"/>
  <c r="H9" i="4"/>
  <c r="H7" i="4"/>
  <c r="E16" i="4"/>
  <c r="E18" i="4"/>
  <c r="E24" i="8"/>
  <c r="D24" i="8"/>
  <c r="C24" i="8"/>
  <c r="F23" i="8"/>
  <c r="F22" i="8"/>
  <c r="F21" i="8"/>
  <c r="F20" i="8"/>
  <c r="F19" i="8"/>
  <c r="I8" i="4" l="1"/>
  <c r="I11" i="4"/>
  <c r="I9" i="4"/>
  <c r="I10" i="4"/>
  <c r="I12" i="4"/>
  <c r="I15" i="4"/>
  <c r="I13" i="4"/>
  <c r="I14" i="4"/>
  <c r="B8" i="6"/>
  <c r="F7" i="6"/>
  <c r="H17" i="4"/>
  <c r="H18" i="4"/>
  <c r="H16" i="4"/>
  <c r="F17" i="4"/>
  <c r="F18" i="4"/>
  <c r="F16" i="4"/>
  <c r="I6" i="4"/>
  <c r="G18" i="4"/>
  <c r="G16" i="4"/>
  <c r="G17" i="4"/>
  <c r="G7" i="6" l="1"/>
  <c r="E21" i="4"/>
  <c r="I18" i="4"/>
  <c r="I16" i="4"/>
  <c r="I17" i="4"/>
  <c r="C8" i="6"/>
  <c r="D8" i="6" l="1"/>
  <c r="E8" i="6" s="1"/>
  <c r="B9" i="6" l="1"/>
  <c r="F8" i="6"/>
  <c r="G8" i="6" l="1"/>
  <c r="C9" i="6"/>
  <c r="D9" i="6" l="1"/>
  <c r="E9" i="6"/>
  <c r="B10" i="6" l="1"/>
  <c r="F9" i="6"/>
  <c r="G9" i="6" l="1"/>
  <c r="C10" i="6"/>
  <c r="D10" i="6" l="1"/>
  <c r="E10" i="6" s="1"/>
  <c r="B11" i="6" l="1"/>
  <c r="F10" i="6"/>
  <c r="G10" i="6" l="1"/>
  <c r="C11" i="6"/>
  <c r="D11" i="6" l="1"/>
  <c r="E11" i="6" s="1"/>
  <c r="B12" i="6" l="1"/>
  <c r="F11" i="6"/>
  <c r="C12" i="6" l="1"/>
  <c r="D12" i="6" s="1"/>
  <c r="G11" i="6"/>
  <c r="E12" i="6" l="1"/>
  <c r="B13" i="6" l="1"/>
  <c r="F12" i="6"/>
  <c r="G12" i="6" s="1"/>
  <c r="C13" i="6" l="1"/>
  <c r="D13" i="6" s="1"/>
  <c r="E13" i="6" s="1"/>
  <c r="B14" i="6" l="1"/>
  <c r="F13" i="6"/>
  <c r="G13" i="6" s="1"/>
  <c r="C14" i="6" l="1"/>
  <c r="D14" i="6" s="1"/>
  <c r="E14" i="6" l="1"/>
  <c r="B15" i="6" s="1"/>
  <c r="F14" i="6" l="1"/>
  <c r="G14" i="6" s="1"/>
  <c r="C15" i="6"/>
  <c r="D15" i="6" s="1"/>
  <c r="E15" i="6" s="1"/>
  <c r="B16" i="6" l="1"/>
  <c r="F15" i="6"/>
  <c r="G15" i="6" s="1"/>
  <c r="C16" i="6" l="1"/>
  <c r="D16" i="6" s="1"/>
  <c r="E16" i="6" l="1"/>
  <c r="B17" i="6" s="1"/>
  <c r="F16" i="6" l="1"/>
  <c r="G16" i="6" s="1"/>
  <c r="C17" i="6"/>
  <c r="D17" i="6" s="1"/>
  <c r="E17" i="6"/>
  <c r="B18" i="6" l="1"/>
  <c r="F17" i="6"/>
  <c r="G17" i="6" s="1"/>
  <c r="C18" i="6" l="1"/>
  <c r="D18" i="6" l="1"/>
  <c r="E18" i="6" s="1"/>
  <c r="F24" i="6"/>
  <c r="F21" i="6"/>
  <c r="F22" i="6"/>
  <c r="F25" i="6"/>
  <c r="F31" i="6" l="1"/>
  <c r="F30" i="6"/>
  <c r="F18" i="6"/>
  <c r="F32" i="6"/>
  <c r="F29" i="6" l="1"/>
  <c r="F28" i="6"/>
  <c r="G18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B5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vytvoriť ako postupnosť 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B6" authorId="0" shapeId="0" xr:uid="{00000000-0006-0000-0200-000001000000}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v tomto modeli treba najskôr vyrátať hodnoty v sivom riadku a potom kopírovať vzorce</t>
        </r>
      </text>
    </comment>
    <comment ref="G6" authorId="0" shapeId="0" xr:uid="{00000000-0006-0000-0200-000002000000}">
      <text>
        <r>
          <rPr>
            <b/>
            <sz val="9"/>
            <color indexed="81"/>
            <rFont val="Tahoma"/>
            <family val="2"/>
            <charset val="238"/>
          </rPr>
          <t>ak je čistý zisk vyšší ako 137 €, odmena 5% z čistého zisku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<sst xmlns="http://schemas.openxmlformats.org/spreadsheetml/2006/main" count="126" uniqueCount="123">
  <si>
    <t>Sadzba</t>
  </si>
  <si>
    <t>Úlohy:</t>
  </si>
  <si>
    <t xml:space="preserve">  1. Vypočítajte hodnotu hrubej mzdy na základe odpracovaných hodín a hodinovej sadzby (bunka I1). </t>
  </si>
  <si>
    <t xml:space="preserve">       Vo vzorci použite absolútny odkaz na bunku I1.</t>
  </si>
  <si>
    <t xml:space="preserve"> 2.  Vypočítajte koľko peňazí sa odvedie jednotlivým zamestnancom na starobné, zdravotnú   </t>
  </si>
  <si>
    <t xml:space="preserve">Zamestnanec </t>
  </si>
  <si>
    <t>Osobné číslo</t>
  </si>
  <si>
    <t>Odpracované hodiny</t>
  </si>
  <si>
    <t>Prémie</t>
  </si>
  <si>
    <t>Hrubá mzda</t>
  </si>
  <si>
    <t>Starobné</t>
  </si>
  <si>
    <t>Zdravotná poisťovňa</t>
  </si>
  <si>
    <t>Invalidné</t>
  </si>
  <si>
    <t>Čistá mzda</t>
  </si>
  <si>
    <t xml:space="preserve">       poisťovňu a na invalidné. Hodnoty vypočítajte na základe hrubej mzdy a percent pre</t>
  </si>
  <si>
    <t>Jaslovský Peter</t>
  </si>
  <si>
    <t xml:space="preserve">       jednotlivé poisťovne (fond). Vo vzorcoch použite absolútne odkazy na bunky F4, G4, H4.  </t>
  </si>
  <si>
    <t>Horáček Ondrej</t>
  </si>
  <si>
    <t xml:space="preserve"> 3.  Vypočítajte hodnotu čistej mzdy.</t>
  </si>
  <si>
    <t>Martišová Jana</t>
  </si>
  <si>
    <t xml:space="preserve"> 4.   Všetkým peňažným hodnotám (D6:I15) nastavte formát desatinnej čiarky – dve desatinné miesta.</t>
  </si>
  <si>
    <t>Gromský Boris</t>
  </si>
  <si>
    <t xml:space="preserve"> 5.   Nastavte formát sadzby (bunka I1) tak, aby zobrazoval hodnotu a €/hod (napr. 3 €/hod)</t>
  </si>
  <si>
    <t>Cerovská Edita</t>
  </si>
  <si>
    <t xml:space="preserve"> 6.   Nájdite minimálne, maximálne a priemerné hodnoty v stĺpcoch C až I.</t>
  </si>
  <si>
    <t>Vargová Katarína</t>
  </si>
  <si>
    <t>Neveský Martin</t>
  </si>
  <si>
    <t xml:space="preserve"> 8.   Zistite počet zamestnancov, ktorí dostanú prémie. Výsledok bude v bunke B21.</t>
  </si>
  <si>
    <t>Bartová Andrea</t>
  </si>
  <si>
    <t xml:space="preserve"> 9.   Zistite celkovú výšku hrubej mzdy zamestnancov, ktorých hrubá mzda je vyššia ako 400 €.</t>
  </si>
  <si>
    <t>Kardošová Lucia</t>
  </si>
  <si>
    <t xml:space="preserve">        Výsledok bude v bunke B22.</t>
  </si>
  <si>
    <t>Dobrovodská Oľga</t>
  </si>
  <si>
    <t xml:space="preserve">Minimum </t>
  </si>
  <si>
    <t>Maximum</t>
  </si>
  <si>
    <t>Priemer</t>
  </si>
  <si>
    <t>počet zamestnacov s prémiami</t>
  </si>
  <si>
    <t>súčet čistá mzda</t>
  </si>
  <si>
    <t>celková výška hrubej mzdy so zamestnacami nad 400 €/mes.</t>
  </si>
  <si>
    <t>Upravte čísla na uvedený formát:</t>
  </si>
  <si>
    <t>Zlomky s 2 číslami</t>
  </si>
  <si>
    <t>Percentá</t>
  </si>
  <si>
    <t>Dátum so slovným</t>
  </si>
  <si>
    <t>v čitateli i v menovateli</t>
  </si>
  <si>
    <t>mesiacom</t>
  </si>
  <si>
    <t>Vložený kapitál</t>
  </si>
  <si>
    <t>Percento úrok</t>
  </si>
  <si>
    <t>Percento daň</t>
  </si>
  <si>
    <t>Rok</t>
  </si>
  <si>
    <t>Kapitál na
začiatku roka</t>
  </si>
  <si>
    <t>Úrok</t>
  </si>
  <si>
    <t>Daň</t>
  </si>
  <si>
    <t>Kapitál na
konci roka</t>
  </si>
  <si>
    <t>Čistý
zisk</t>
  </si>
  <si>
    <t>Výška provízie</t>
  </si>
  <si>
    <t>F U N K C I E</t>
  </si>
  <si>
    <t>Celková výška úrokov</t>
  </si>
  <si>
    <t>Priemerná výška úrokov</t>
  </si>
  <si>
    <t>Počet sledovaných rokov</t>
  </si>
  <si>
    <t>Maximálny dosiahnutý úrok</t>
  </si>
  <si>
    <t>Minimálny dosiahnutý úrok</t>
  </si>
  <si>
    <t>ÚLOHY 1:</t>
  </si>
  <si>
    <t>(v kusoch)</t>
  </si>
  <si>
    <t>1. Dopočítajte počet predaných kusov časopisov za jednotlivé mestá.</t>
  </si>
  <si>
    <t>Druh časopisu</t>
  </si>
  <si>
    <t>NITRA</t>
  </si>
  <si>
    <t>KOŠICE</t>
  </si>
  <si>
    <t>ŽILINA</t>
  </si>
  <si>
    <t>ZVOLEN</t>
  </si>
  <si>
    <t>3. Vypočítajte priemerný predaj každého časopisu.</t>
  </si>
  <si>
    <t>Computer</t>
  </si>
  <si>
    <t>4. Tabuľku upravte ľubovolným formátovaním orámovania, zalamovania,</t>
  </si>
  <si>
    <t>Life</t>
  </si>
  <si>
    <t xml:space="preserve">     podfarbením bunky, farbou a formátom písma.</t>
  </si>
  <si>
    <t>Gamer</t>
  </si>
  <si>
    <t xml:space="preserve">5. Vytvorte z tabuľky stĺpcový graf pre mestá NR, KE, ZA a prvé 4 časopisy. </t>
  </si>
  <si>
    <t>PC Partner</t>
  </si>
  <si>
    <t xml:space="preserve">     Umiestnite ho pod tabuľku.</t>
  </si>
  <si>
    <t>Wifiny</t>
  </si>
  <si>
    <t>Spolu</t>
  </si>
  <si>
    <t>7. Doplňte názvy osí x a y.</t>
  </si>
  <si>
    <t xml:space="preserve">8. Ľubovolne graf zväčšite, vyfarbite a zmente písmo v grafe. </t>
  </si>
  <si>
    <t>ÚLOHY 2:</t>
  </si>
  <si>
    <t>2. Doplňte názov grafu a legendu upravte tak, aby v nej boli zobrazené</t>
  </si>
  <si>
    <t xml:space="preserve"> </t>
  </si>
  <si>
    <t xml:space="preserve">     názvy časopisov.</t>
  </si>
  <si>
    <t xml:space="preserve">3. Doplňte menovky údajov v percentách. </t>
  </si>
  <si>
    <t xml:space="preserve">5. Plochu grafu upravte tieňovaním. </t>
  </si>
  <si>
    <r>
      <t xml:space="preserve">Z údajov v tabuľke zostrojte </t>
    </r>
    <r>
      <rPr>
        <b/>
        <sz val="12"/>
        <color indexed="10"/>
        <rFont val="Arial CE"/>
        <charset val="238"/>
      </rPr>
      <t>stĺpcový graf</t>
    </r>
    <r>
      <rPr>
        <b/>
        <sz val="10"/>
        <rFont val="Arial CE"/>
        <family val="2"/>
        <charset val="238"/>
      </rPr>
      <t xml:space="preserve">, ktorý bude vyjadrovať nezamestnanosť v krajinách </t>
    </r>
  </si>
  <si>
    <t>Graf upravte nasledovne:</t>
  </si>
  <si>
    <t>- doplňte nadpis a popisy osí,</t>
  </si>
  <si>
    <t>- farbu prvej série (údaje za ČR) zmeňte na červenú,</t>
  </si>
  <si>
    <t>- sériu údajov za SR nahraďte obrázkom,</t>
  </si>
  <si>
    <t>- voľným textom a šípkou označte najvyššie percento nezamestnanosti,</t>
  </si>
  <si>
    <t>- v nadpise zmeňte písmo na 12 bodové, červené,</t>
  </si>
  <si>
    <t>- podklad zmeňte na jemné šrafovanie,</t>
  </si>
  <si>
    <t>- graf prekopírujte vedľa pôvodného a zmeňte ho na stĺpcový - priestorový!</t>
  </si>
  <si>
    <t>Nezamestnanosť v krajinách strednej Európy</t>
  </si>
  <si>
    <t>(v %)</t>
  </si>
  <si>
    <t>ČR</t>
  </si>
  <si>
    <t>MR</t>
  </si>
  <si>
    <t>PR</t>
  </si>
  <si>
    <t>SR</t>
  </si>
  <si>
    <t>xxxx</t>
  </si>
  <si>
    <t>P O D M I E N E Č N É   F U N K C I E</t>
  </si>
  <si>
    <t>Počet rokov kde úrok je &gt; ako priemerná výška úrokov</t>
  </si>
  <si>
    <t>Suma úrokov kde úrok je &gt; ako priemerná výška úrokov</t>
  </si>
  <si>
    <t>4. Najväčší výsek povytiahnite a zmeňte jeho farbu na žltú.</t>
  </si>
  <si>
    <t xml:space="preserve"> 7.  Vypočítajte súčet za stĺpec čistá mzda. Výsledok bude v bunke E21.</t>
  </si>
  <si>
    <t>Počet rokov kde čistý zisk je &gt; 130 €</t>
  </si>
  <si>
    <t>Suma úrokov kde čistý zisk je &gt; 130 €</t>
  </si>
  <si>
    <t>Je kapitál na konci posledného roka &gt; 4700 €?</t>
  </si>
  <si>
    <t>Vedecký tvar</t>
  </si>
  <si>
    <r>
      <rPr>
        <b/>
        <sz val="10"/>
        <rFont val="Arial CE"/>
        <charset val="238"/>
      </rPr>
      <t>Otázka:</t>
    </r>
    <r>
      <rPr>
        <sz val="10"/>
        <rFont val="Arial CE"/>
        <family val="2"/>
        <charset val="238"/>
      </rPr>
      <t xml:space="preserve"> K akej hodnote kapitálu na konci roka v roku 2029 sa dopracujeme, ak bola vstupná hodnota 3000 €. </t>
    </r>
  </si>
  <si>
    <t xml:space="preserve">Úrok a daň zostávajú konštantné v celom období. </t>
  </si>
  <si>
    <t>Predaj rôznych časopisov vo vybraných mestách SR v roku 2024</t>
  </si>
  <si>
    <t>Spolu rok 2024</t>
  </si>
  <si>
    <t>2. Dopočítajte počet predaných kusov jednotlivých časopisov za rok 2024.</t>
  </si>
  <si>
    <t>6. Graf pomenujte nadpisom "PREDAJ ČASOPISOV 2024".</t>
  </si>
  <si>
    <t>1. Vytvorte koláčový graf z hodnôt v stĺpci "Spolu rok 2024".</t>
  </si>
  <si>
    <r>
      <t>strednej Európy v rokoch 2022 - 2024 (</t>
    </r>
    <r>
      <rPr>
        <b/>
        <sz val="10"/>
        <color indexed="10"/>
        <rFont val="Arial CE"/>
        <family val="2"/>
        <charset val="238"/>
      </rPr>
      <t>roky na osi X !</t>
    </r>
    <r>
      <rPr>
        <b/>
        <sz val="10"/>
        <rFont val="Arial CE"/>
        <family val="2"/>
        <charset val="238"/>
      </rPr>
      <t>)</t>
    </r>
  </si>
  <si>
    <t>EÚ 27</t>
  </si>
  <si>
    <t>- doplňte do grafu sériu údajov o EÚ 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</si>
</sst>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5" formatCode="#,##0\ &quot;€&quot;;\-#,##0\ &quot;€&quot;"/>
    <numFmt numFmtId="7" formatCode="#,##0.00\ &quot;€&quot;;\-#,##0.00\ &quot;€&quot;"/>
    <numFmt numFmtId="164" formatCode="0.0%"/>
    <numFmt numFmtId="165" formatCode="_-* #,##0.00\ _S_k_-;\-* #,##0.00\ _S_k_-;_-* &quot;-&quot;??\ _S_k_-;_-@_-"/>
    <numFmt numFmtId="166" formatCode="_-* #,##0.00\ &quot;Sk&quot;_-;\-* #,##0.00\ &quot;Sk&quot;_-;_-* &quot;-&quot;??\ &quot;Sk&quot;_-;_-@_-"/>
    <numFmt numFmtId="167" formatCode="#,##0&quot; V&quot;"/>
    <numFmt numFmtId="168" formatCode="#,##0.00\ &quot;€&quot;"/>
    <numFmt numFmtId="169" formatCode="0.0"/>
    <numFmt numFmtId="170" formatCode="0&quot; €/hod&quot;"/>
    <numFmt numFmtId="171" formatCode="[$-F800]dddd\,\ mmmm\ dd\,\ yyyy"/>
  </numFmts>
  <fonts count="2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3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0"/>
      <color theme="3"/>
      <name val="Arial"/>
      <family val="2"/>
      <charset val="238"/>
    </font>
    <font>
      <sz val="10"/>
      <name val="Arial CE"/>
      <family val="2"/>
      <charset val="238"/>
    </font>
    <font>
      <sz val="10"/>
      <name val="Switzerland"/>
      <charset val="238"/>
    </font>
    <font>
      <i/>
      <sz val="10"/>
      <color indexed="48"/>
      <name val="Switzerland"/>
      <family val="2"/>
      <charset val="238"/>
    </font>
    <font>
      <b/>
      <u/>
      <sz val="12"/>
      <color theme="3"/>
      <name val="Arial"/>
      <family val="2"/>
      <charset val="238"/>
    </font>
    <font>
      <b/>
      <sz val="12"/>
      <color theme="3"/>
      <name val="Arial"/>
      <family val="2"/>
      <charset val="238"/>
    </font>
    <font>
      <sz val="10"/>
      <color theme="3"/>
      <name val="Arial"/>
      <family val="2"/>
      <charset val="238"/>
    </font>
    <font>
      <b/>
      <sz val="10"/>
      <color indexed="12"/>
      <name val="Arial"/>
      <family val="2"/>
      <charset val="238"/>
    </font>
    <font>
      <b/>
      <sz val="10"/>
      <name val="Arial CE"/>
      <family val="2"/>
      <charset val="238"/>
    </font>
    <font>
      <i/>
      <sz val="10"/>
      <name val="Arial CE"/>
      <family val="2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b/>
      <sz val="12"/>
      <name val="Arial CE"/>
      <charset val="238"/>
    </font>
    <font>
      <b/>
      <sz val="12"/>
      <color indexed="10"/>
      <name val="Arial CE"/>
      <charset val="238"/>
    </font>
    <font>
      <b/>
      <sz val="10"/>
      <color indexed="10"/>
      <name val="Arial CE"/>
      <family val="2"/>
      <charset val="238"/>
    </font>
    <font>
      <b/>
      <sz val="10"/>
      <name val="MS Sans Serif"/>
      <family val="2"/>
      <charset val="238"/>
    </font>
    <font>
      <b/>
      <sz val="10"/>
      <name val="Arial CE"/>
      <charset val="238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0"/>
        <bgColor indexed="64"/>
      </patternFill>
    </fill>
  </fills>
  <borders count="5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7">
    <xf numFmtId="0" fontId="0" fillId="0" borderId="0"/>
    <xf numFmtId="9" fontId="3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9" fillId="0" borderId="0"/>
    <xf numFmtId="165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0" fontId="12" fillId="0" borderId="0"/>
    <xf numFmtId="0" fontId="11" fillId="0" borderId="0"/>
    <xf numFmtId="0" fontId="3" fillId="0" borderId="0"/>
    <xf numFmtId="0" fontId="6" fillId="0" borderId="0"/>
    <xf numFmtId="0" fontId="6" fillId="0" borderId="0"/>
    <xf numFmtId="0" fontId="6" fillId="0" borderId="0"/>
    <xf numFmtId="0" fontId="11" fillId="0" borderId="0"/>
    <xf numFmtId="167" fontId="13" fillId="0" borderId="0">
      <alignment horizontal="center"/>
    </xf>
    <xf numFmtId="0" fontId="2" fillId="0" borderId="0"/>
  </cellStyleXfs>
  <cellXfs count="175">
    <xf numFmtId="0" fontId="0" fillId="0" borderId="0" xfId="0"/>
    <xf numFmtId="0" fontId="6" fillId="0" borderId="0" xfId="2"/>
    <xf numFmtId="0" fontId="7" fillId="0" borderId="1" xfId="2" applyFont="1" applyBorder="1" applyAlignment="1">
      <alignment horizontal="center"/>
    </xf>
    <xf numFmtId="0" fontId="2" fillId="0" borderId="0" xfId="3"/>
    <xf numFmtId="0" fontId="8" fillId="2" borderId="3" xfId="3" applyFont="1" applyFill="1" applyBorder="1"/>
    <xf numFmtId="0" fontId="2" fillId="2" borderId="4" xfId="3" applyFill="1" applyBorder="1"/>
    <xf numFmtId="0" fontId="2" fillId="2" borderId="5" xfId="3" applyFill="1" applyBorder="1"/>
    <xf numFmtId="0" fontId="2" fillId="2" borderId="6" xfId="3" applyFill="1" applyBorder="1"/>
    <xf numFmtId="0" fontId="2" fillId="2" borderId="0" xfId="3" applyFill="1"/>
    <xf numFmtId="0" fontId="2" fillId="2" borderId="7" xfId="3" applyFill="1" applyBorder="1"/>
    <xf numFmtId="0" fontId="6" fillId="0" borderId="6" xfId="2" applyBorder="1"/>
    <xf numFmtId="164" fontId="7" fillId="0" borderId="0" xfId="2" applyNumberFormat="1" applyFont="1" applyAlignment="1">
      <alignment horizontal="center"/>
    </xf>
    <xf numFmtId="9" fontId="7" fillId="0" borderId="0" xfId="2" applyNumberFormat="1" applyFont="1" applyAlignment="1">
      <alignment horizontal="center"/>
    </xf>
    <xf numFmtId="0" fontId="6" fillId="3" borderId="8" xfId="2" applyFill="1" applyBorder="1" applyAlignment="1">
      <alignment horizontal="center" vertical="center" wrapText="1"/>
    </xf>
    <xf numFmtId="0" fontId="6" fillId="3" borderId="9" xfId="2" applyFill="1" applyBorder="1" applyAlignment="1">
      <alignment horizontal="center" vertical="justify" wrapText="1"/>
    </xf>
    <xf numFmtId="0" fontId="6" fillId="3" borderId="10" xfId="2" applyFill="1" applyBorder="1" applyAlignment="1">
      <alignment horizontal="center" vertical="justify" wrapText="1"/>
    </xf>
    <xf numFmtId="0" fontId="6" fillId="3" borderId="10" xfId="2" applyFill="1" applyBorder="1" applyAlignment="1">
      <alignment horizontal="center" vertical="center" wrapText="1"/>
    </xf>
    <xf numFmtId="0" fontId="6" fillId="3" borderId="11" xfId="2" applyFill="1" applyBorder="1" applyAlignment="1">
      <alignment horizontal="center" vertical="justify" wrapText="1"/>
    </xf>
    <xf numFmtId="0" fontId="6" fillId="0" borderId="12" xfId="4" applyBorder="1"/>
    <xf numFmtId="1" fontId="6" fillId="0" borderId="13" xfId="2" applyNumberFormat="1" applyBorder="1"/>
    <xf numFmtId="0" fontId="2" fillId="0" borderId="14" xfId="3" applyBorder="1"/>
    <xf numFmtId="0" fontId="6" fillId="0" borderId="16" xfId="4" applyBorder="1"/>
    <xf numFmtId="0" fontId="2" fillId="0" borderId="17" xfId="3" applyBorder="1"/>
    <xf numFmtId="0" fontId="2" fillId="0" borderId="18" xfId="3" applyBorder="1"/>
    <xf numFmtId="1" fontId="6" fillId="0" borderId="18" xfId="2" applyNumberFormat="1" applyBorder="1"/>
    <xf numFmtId="0" fontId="2" fillId="2" borderId="20" xfId="3" applyFill="1" applyBorder="1"/>
    <xf numFmtId="0" fontId="2" fillId="2" borderId="21" xfId="3" applyFill="1" applyBorder="1"/>
    <xf numFmtId="0" fontId="2" fillId="2" borderId="22" xfId="3" applyFill="1" applyBorder="1"/>
    <xf numFmtId="0" fontId="6" fillId="0" borderId="23" xfId="4" applyBorder="1"/>
    <xf numFmtId="1" fontId="6" fillId="0" borderId="24" xfId="2" applyNumberFormat="1" applyBorder="1"/>
    <xf numFmtId="0" fontId="9" fillId="0" borderId="0" xfId="5"/>
    <xf numFmtId="0" fontId="7" fillId="0" borderId="25" xfId="2" applyFont="1" applyBorder="1"/>
    <xf numFmtId="0" fontId="6" fillId="4" borderId="26" xfId="2" applyFill="1" applyBorder="1"/>
    <xf numFmtId="0" fontId="7" fillId="0" borderId="16" xfId="2" applyFont="1" applyBorder="1"/>
    <xf numFmtId="0" fontId="6" fillId="4" borderId="17" xfId="2" applyFill="1" applyBorder="1"/>
    <xf numFmtId="0" fontId="5" fillId="0" borderId="23" xfId="3" applyFont="1" applyBorder="1"/>
    <xf numFmtId="0" fontId="2" fillId="4" borderId="29" xfId="3" applyFill="1" applyBorder="1"/>
    <xf numFmtId="0" fontId="10" fillId="0" borderId="32" xfId="2" applyFont="1" applyBorder="1" applyAlignment="1">
      <alignment wrapText="1"/>
    </xf>
    <xf numFmtId="0" fontId="2" fillId="5" borderId="33" xfId="3" applyFill="1" applyBorder="1"/>
    <xf numFmtId="0" fontId="4" fillId="0" borderId="34" xfId="3" applyFont="1" applyBorder="1" applyAlignment="1">
      <alignment wrapText="1"/>
    </xf>
    <xf numFmtId="0" fontId="2" fillId="5" borderId="11" xfId="3" applyFill="1" applyBorder="1"/>
    <xf numFmtId="0" fontId="10" fillId="0" borderId="34" xfId="2" applyFont="1" applyBorder="1" applyAlignment="1">
      <alignment wrapText="1"/>
    </xf>
    <xf numFmtId="0" fontId="14" fillId="2" borderId="0" xfId="12" applyFont="1" applyFill="1"/>
    <xf numFmtId="0" fontId="15" fillId="2" borderId="0" xfId="12" applyFont="1" applyFill="1"/>
    <xf numFmtId="0" fontId="16" fillId="2" borderId="0" xfId="12" applyFont="1" applyFill="1"/>
    <xf numFmtId="0" fontId="6" fillId="0" borderId="0" xfId="12"/>
    <xf numFmtId="0" fontId="10" fillId="2" borderId="0" xfId="12" applyFont="1" applyFill="1"/>
    <xf numFmtId="0" fontId="17" fillId="0" borderId="0" xfId="12" applyFont="1"/>
    <xf numFmtId="14" fontId="6" fillId="0" borderId="0" xfId="12" applyNumberFormat="1"/>
    <xf numFmtId="0" fontId="12" fillId="0" borderId="0" xfId="8"/>
    <xf numFmtId="5" fontId="19" fillId="7" borderId="36" xfId="7" applyNumberFormat="1" applyFont="1" applyFill="1" applyBorder="1" applyAlignment="1" applyProtection="1">
      <alignment horizontal="right"/>
      <protection locked="0"/>
    </xf>
    <xf numFmtId="0" fontId="11" fillId="0" borderId="0" xfId="9"/>
    <xf numFmtId="10" fontId="19" fillId="7" borderId="38" xfId="9" applyNumberFormat="1" applyFont="1" applyFill="1" applyBorder="1" applyAlignment="1" applyProtection="1">
      <alignment horizontal="right"/>
      <protection locked="0"/>
    </xf>
    <xf numFmtId="10" fontId="19" fillId="7" borderId="40" xfId="9" applyNumberFormat="1" applyFont="1" applyFill="1" applyBorder="1" applyAlignment="1" applyProtection="1">
      <alignment horizontal="right"/>
      <protection locked="0"/>
    </xf>
    <xf numFmtId="0" fontId="18" fillId="6" borderId="3" xfId="9" applyFont="1" applyFill="1" applyBorder="1" applyAlignment="1">
      <alignment horizontal="center" vertical="center"/>
    </xf>
    <xf numFmtId="0" fontId="18" fillId="6" borderId="34" xfId="9" applyFont="1" applyFill="1" applyBorder="1" applyAlignment="1">
      <alignment horizontal="center" vertical="center" wrapText="1"/>
    </xf>
    <xf numFmtId="0" fontId="18" fillId="6" borderId="10" xfId="9" applyFont="1" applyFill="1" applyBorder="1" applyAlignment="1">
      <alignment horizontal="center" vertical="center"/>
    </xf>
    <xf numFmtId="0" fontId="18" fillId="6" borderId="10" xfId="9" applyFont="1" applyFill="1" applyBorder="1" applyAlignment="1">
      <alignment horizontal="center" vertical="center" wrapText="1"/>
    </xf>
    <xf numFmtId="0" fontId="18" fillId="6" borderId="11" xfId="9" applyFont="1" applyFill="1" applyBorder="1" applyAlignment="1">
      <alignment horizontal="center" vertical="center" wrapText="1"/>
    </xf>
    <xf numFmtId="0" fontId="11" fillId="0" borderId="0" xfId="9" applyAlignment="1">
      <alignment vertical="center"/>
    </xf>
    <xf numFmtId="0" fontId="19" fillId="7" borderId="25" xfId="9" applyFont="1" applyFill="1" applyBorder="1" applyAlignment="1" applyProtection="1">
      <alignment horizontal="center"/>
      <protection hidden="1"/>
    </xf>
    <xf numFmtId="5" fontId="11" fillId="3" borderId="35" xfId="7" applyNumberFormat="1" applyFill="1" applyBorder="1" applyProtection="1">
      <protection hidden="1"/>
    </xf>
    <xf numFmtId="5" fontId="11" fillId="3" borderId="27" xfId="7" applyNumberFormat="1" applyFill="1" applyBorder="1" applyProtection="1">
      <protection hidden="1"/>
    </xf>
    <xf numFmtId="7" fontId="11" fillId="0" borderId="28" xfId="7" applyNumberFormat="1" applyBorder="1" applyProtection="1">
      <protection hidden="1"/>
    </xf>
    <xf numFmtId="0" fontId="19" fillId="7" borderId="16" xfId="9" applyFont="1" applyFill="1" applyBorder="1" applyAlignment="1" applyProtection="1">
      <alignment horizontal="center"/>
      <protection hidden="1"/>
    </xf>
    <xf numFmtId="5" fontId="11" fillId="3" borderId="37" xfId="7" applyNumberFormat="1" applyFill="1" applyBorder="1" applyProtection="1">
      <protection hidden="1"/>
    </xf>
    <xf numFmtId="5" fontId="11" fillId="0" borderId="18" xfId="7" applyNumberFormat="1" applyBorder="1" applyProtection="1">
      <protection hidden="1"/>
    </xf>
    <xf numFmtId="7" fontId="11" fillId="0" borderId="19" xfId="7" applyNumberFormat="1" applyBorder="1" applyProtection="1">
      <protection hidden="1"/>
    </xf>
    <xf numFmtId="5" fontId="11" fillId="0" borderId="37" xfId="7" applyNumberFormat="1" applyBorder="1" applyProtection="1">
      <protection hidden="1"/>
    </xf>
    <xf numFmtId="0" fontId="19" fillId="7" borderId="23" xfId="9" applyFont="1" applyFill="1" applyBorder="1" applyAlignment="1" applyProtection="1">
      <alignment horizontal="center"/>
      <protection hidden="1"/>
    </xf>
    <xf numFmtId="5" fontId="11" fillId="0" borderId="39" xfId="7" applyNumberFormat="1" applyBorder="1" applyProtection="1">
      <protection hidden="1"/>
    </xf>
    <xf numFmtId="5" fontId="11" fillId="0" borderId="30" xfId="7" applyNumberFormat="1" applyBorder="1" applyProtection="1">
      <protection hidden="1"/>
    </xf>
    <xf numFmtId="7" fontId="11" fillId="0" borderId="31" xfId="7" applyNumberFormat="1" applyBorder="1" applyProtection="1">
      <protection hidden="1"/>
    </xf>
    <xf numFmtId="0" fontId="2" fillId="0" borderId="0" xfId="16"/>
    <xf numFmtId="0" fontId="7" fillId="2" borderId="0" xfId="16" applyFont="1" applyFill="1"/>
    <xf numFmtId="0" fontId="2" fillId="2" borderId="0" xfId="16" applyFill="1"/>
    <xf numFmtId="0" fontId="2" fillId="9" borderId="0" xfId="16" applyFill="1" applyProtection="1">
      <protection locked="0"/>
    </xf>
    <xf numFmtId="0" fontId="7" fillId="0" borderId="34" xfId="16" applyFont="1" applyBorder="1" applyAlignment="1">
      <alignment horizontal="center" vertical="center" wrapText="1"/>
    </xf>
    <xf numFmtId="0" fontId="7" fillId="0" borderId="10" xfId="16" applyFont="1" applyBorder="1" applyAlignment="1">
      <alignment horizontal="center" vertical="center" wrapText="1"/>
    </xf>
    <xf numFmtId="0" fontId="7" fillId="0" borderId="45" xfId="16" applyFont="1" applyBorder="1" applyAlignment="1">
      <alignment horizontal="center" vertical="center" wrapText="1"/>
    </xf>
    <xf numFmtId="0" fontId="7" fillId="0" borderId="46" xfId="16" applyFont="1" applyBorder="1" applyAlignment="1">
      <alignment horizontal="center" vertical="center" wrapText="1"/>
    </xf>
    <xf numFmtId="0" fontId="7" fillId="0" borderId="47" xfId="16" applyFont="1" applyBorder="1"/>
    <xf numFmtId="0" fontId="2" fillId="0" borderId="14" xfId="16" applyBorder="1"/>
    <xf numFmtId="0" fontId="2" fillId="0" borderId="48" xfId="16" applyBorder="1"/>
    <xf numFmtId="0" fontId="2" fillId="0" borderId="49" xfId="16" applyBorder="1"/>
    <xf numFmtId="0" fontId="2" fillId="0" borderId="25" xfId="16" applyBorder="1"/>
    <xf numFmtId="0" fontId="7" fillId="0" borderId="37" xfId="16" applyFont="1" applyBorder="1"/>
    <xf numFmtId="0" fontId="2" fillId="0" borderId="18" xfId="16" applyBorder="1"/>
    <xf numFmtId="0" fontId="2" fillId="0" borderId="44" xfId="16" applyBorder="1"/>
    <xf numFmtId="0" fontId="2" fillId="0" borderId="42" xfId="16" applyBorder="1"/>
    <xf numFmtId="0" fontId="2" fillId="0" borderId="16" xfId="16" applyBorder="1"/>
    <xf numFmtId="0" fontId="5" fillId="2" borderId="0" xfId="16" applyFont="1" applyFill="1"/>
    <xf numFmtId="0" fontId="7" fillId="0" borderId="39" xfId="16" applyFont="1" applyBorder="1"/>
    <xf numFmtId="0" fontId="2" fillId="0" borderId="30" xfId="16" applyBorder="1"/>
    <xf numFmtId="0" fontId="2" fillId="0" borderId="50" xfId="16" applyBorder="1"/>
    <xf numFmtId="0" fontId="2" fillId="0" borderId="51" xfId="16" applyBorder="1"/>
    <xf numFmtId="0" fontId="2" fillId="0" borderId="23" xfId="16" applyBorder="1"/>
    <xf numFmtId="0" fontId="7" fillId="0" borderId="34" xfId="16" applyFont="1" applyBorder="1"/>
    <xf numFmtId="0" fontId="2" fillId="0" borderId="10" xfId="16" applyBorder="1"/>
    <xf numFmtId="0" fontId="2" fillId="0" borderId="52" xfId="16" applyBorder="1"/>
    <xf numFmtId="169" fontId="2" fillId="0" borderId="52" xfId="16" applyNumberFormat="1" applyBorder="1"/>
    <xf numFmtId="0" fontId="2" fillId="0" borderId="0" xfId="16" applyProtection="1">
      <protection locked="0"/>
    </xf>
    <xf numFmtId="0" fontId="22" fillId="2" borderId="3" xfId="16" applyFont="1" applyFill="1" applyBorder="1"/>
    <xf numFmtId="0" fontId="18" fillId="2" borderId="4" xfId="16" applyFont="1" applyFill="1" applyBorder="1"/>
    <xf numFmtId="0" fontId="18" fillId="2" borderId="5" xfId="16" applyFont="1" applyFill="1" applyBorder="1"/>
    <xf numFmtId="0" fontId="18" fillId="2" borderId="6" xfId="16" applyFont="1" applyFill="1" applyBorder="1"/>
    <xf numFmtId="0" fontId="18" fillId="2" borderId="0" xfId="16" applyFont="1" applyFill="1"/>
    <xf numFmtId="0" fontId="18" fillId="2" borderId="7" xfId="16" applyFont="1" applyFill="1" applyBorder="1"/>
    <xf numFmtId="0" fontId="24" fillId="2" borderId="6" xfId="16" applyFont="1" applyFill="1" applyBorder="1"/>
    <xf numFmtId="0" fontId="18" fillId="2" borderId="6" xfId="16" quotePrefix="1" applyFont="1" applyFill="1" applyBorder="1"/>
    <xf numFmtId="0" fontId="24" fillId="2" borderId="20" xfId="16" quotePrefix="1" applyFont="1" applyFill="1" applyBorder="1"/>
    <xf numFmtId="0" fontId="18" fillId="2" borderId="21" xfId="16" applyFont="1" applyFill="1" applyBorder="1"/>
    <xf numFmtId="0" fontId="18" fillId="2" borderId="22" xfId="16" applyFont="1" applyFill="1" applyBorder="1"/>
    <xf numFmtId="0" fontId="25" fillId="0" borderId="0" xfId="16" applyFont="1"/>
    <xf numFmtId="0" fontId="2" fillId="0" borderId="8" xfId="16" applyBorder="1"/>
    <xf numFmtId="0" fontId="25" fillId="0" borderId="9" xfId="16" applyFont="1" applyBorder="1" applyAlignment="1">
      <alignment horizontal="center"/>
    </xf>
    <xf numFmtId="0" fontId="25" fillId="0" borderId="10" xfId="16" applyFont="1" applyBorder="1" applyAlignment="1">
      <alignment horizontal="center"/>
    </xf>
    <xf numFmtId="0" fontId="25" fillId="0" borderId="45" xfId="16" applyFont="1" applyBorder="1" applyAlignment="1">
      <alignment horizontal="center"/>
    </xf>
    <xf numFmtId="0" fontId="25" fillId="0" borderId="8" xfId="16" applyFont="1" applyBorder="1"/>
    <xf numFmtId="0" fontId="25" fillId="0" borderId="12" xfId="16" applyFont="1" applyBorder="1"/>
    <xf numFmtId="0" fontId="2" fillId="0" borderId="0" xfId="16" applyAlignment="1">
      <alignment horizontal="center"/>
    </xf>
    <xf numFmtId="0" fontId="2" fillId="0" borderId="14" xfId="16" applyBorder="1" applyAlignment="1">
      <alignment horizontal="center"/>
    </xf>
    <xf numFmtId="0" fontId="2" fillId="0" borderId="48" xfId="16" applyBorder="1" applyAlignment="1">
      <alignment horizontal="center"/>
    </xf>
    <xf numFmtId="169" fontId="2" fillId="0" borderId="12" xfId="16" applyNumberFormat="1" applyBorder="1" applyAlignment="1">
      <alignment horizontal="center"/>
    </xf>
    <xf numFmtId="0" fontId="25" fillId="0" borderId="16" xfId="16" applyFont="1" applyBorder="1"/>
    <xf numFmtId="0" fontId="2" fillId="0" borderId="17" xfId="16" applyBorder="1" applyAlignment="1">
      <alignment horizontal="center"/>
    </xf>
    <xf numFmtId="0" fontId="2" fillId="0" borderId="18" xfId="16" applyBorder="1" applyAlignment="1">
      <alignment horizontal="center"/>
    </xf>
    <xf numFmtId="0" fontId="2" fillId="0" borderId="44" xfId="16" applyBorder="1" applyAlignment="1">
      <alignment horizontal="center"/>
    </xf>
    <xf numFmtId="0" fontId="25" fillId="0" borderId="53" xfId="16" applyFont="1" applyBorder="1"/>
    <xf numFmtId="0" fontId="2" fillId="0" borderId="54" xfId="16" applyBorder="1" applyAlignment="1">
      <alignment horizontal="center"/>
    </xf>
    <xf numFmtId="0" fontId="2" fillId="0" borderId="55" xfId="16" applyBorder="1" applyAlignment="1">
      <alignment horizontal="center"/>
    </xf>
    <xf numFmtId="0" fontId="2" fillId="0" borderId="56" xfId="16" applyBorder="1" applyAlignment="1">
      <alignment horizontal="center"/>
    </xf>
    <xf numFmtId="169" fontId="2" fillId="0" borderId="53" xfId="16" applyNumberFormat="1" applyBorder="1" applyAlignment="1">
      <alignment horizontal="center"/>
    </xf>
    <xf numFmtId="2" fontId="2" fillId="0" borderId="9" xfId="16" applyNumberFormat="1" applyBorder="1" applyAlignment="1">
      <alignment horizontal="center"/>
    </xf>
    <xf numFmtId="0" fontId="2" fillId="0" borderId="8" xfId="16" applyBorder="1" applyAlignment="1">
      <alignment horizontal="center"/>
    </xf>
    <xf numFmtId="2" fontId="2" fillId="0" borderId="14" xfId="3" applyNumberFormat="1" applyBorder="1"/>
    <xf numFmtId="2" fontId="2" fillId="0" borderId="15" xfId="3" applyNumberFormat="1" applyBorder="1"/>
    <xf numFmtId="2" fontId="2" fillId="0" borderId="18" xfId="3" applyNumberFormat="1" applyBorder="1"/>
    <xf numFmtId="2" fontId="6" fillId="0" borderId="18" xfId="2" applyNumberFormat="1" applyBorder="1"/>
    <xf numFmtId="2" fontId="6" fillId="0" borderId="24" xfId="2" applyNumberFormat="1" applyBorder="1"/>
    <xf numFmtId="170" fontId="7" fillId="0" borderId="2" xfId="2" applyNumberFormat="1" applyFont="1" applyBorder="1" applyAlignment="1">
      <alignment horizontal="center"/>
    </xf>
    <xf numFmtId="2" fontId="2" fillId="5" borderId="11" xfId="3" applyNumberFormat="1" applyFill="1" applyBorder="1"/>
    <xf numFmtId="11" fontId="6" fillId="0" borderId="0" xfId="12" applyNumberFormat="1"/>
    <xf numFmtId="13" fontId="6" fillId="0" borderId="0" xfId="12" applyNumberFormat="1"/>
    <xf numFmtId="9" fontId="6" fillId="0" borderId="0" xfId="1" applyFont="1"/>
    <xf numFmtId="171" fontId="6" fillId="0" borderId="0" xfId="12" applyNumberFormat="1"/>
    <xf numFmtId="0" fontId="1" fillId="2" borderId="6" xfId="3" applyFont="1" applyFill="1" applyBorder="1"/>
    <xf numFmtId="0" fontId="18" fillId="6" borderId="35" xfId="9" applyFont="1" applyFill="1" applyBorder="1" applyAlignment="1">
      <alignment horizontal="left" indent="2"/>
    </xf>
    <xf numFmtId="0" fontId="18" fillId="6" borderId="28" xfId="9" applyFont="1" applyFill="1" applyBorder="1" applyAlignment="1">
      <alignment horizontal="left" indent="2"/>
    </xf>
    <xf numFmtId="0" fontId="18" fillId="6" borderId="37" xfId="9" applyFont="1" applyFill="1" applyBorder="1" applyAlignment="1">
      <alignment horizontal="left" indent="2"/>
    </xf>
    <xf numFmtId="0" fontId="18" fillId="6" borderId="19" xfId="9" applyFont="1" applyFill="1" applyBorder="1" applyAlignment="1">
      <alignment horizontal="left" indent="2"/>
    </xf>
    <xf numFmtId="0" fontId="18" fillId="6" borderId="39" xfId="9" applyFont="1" applyFill="1" applyBorder="1" applyAlignment="1">
      <alignment horizontal="left" indent="2"/>
    </xf>
    <xf numFmtId="0" fontId="18" fillId="6" borderId="31" xfId="9" applyFont="1" applyFill="1" applyBorder="1" applyAlignment="1">
      <alignment horizontal="left" indent="2"/>
    </xf>
    <xf numFmtId="0" fontId="18" fillId="8" borderId="1" xfId="9" applyFont="1" applyFill="1" applyBorder="1" applyAlignment="1">
      <alignment horizontal="left"/>
    </xf>
    <xf numFmtId="0" fontId="18" fillId="8" borderId="41" xfId="9" applyFont="1" applyFill="1" applyBorder="1" applyAlignment="1">
      <alignment horizontal="left"/>
    </xf>
    <xf numFmtId="0" fontId="18" fillId="8" borderId="2" xfId="9" applyFont="1" applyFill="1" applyBorder="1" applyAlignment="1">
      <alignment horizontal="left"/>
    </xf>
    <xf numFmtId="0" fontId="7" fillId="0" borderId="37" xfId="9" applyFont="1" applyBorder="1" applyAlignment="1">
      <alignment horizontal="right" vertical="center" indent="1"/>
    </xf>
    <xf numFmtId="0" fontId="7" fillId="0" borderId="18" xfId="9" applyFont="1" applyBorder="1" applyAlignment="1">
      <alignment horizontal="right" vertical="center" indent="1"/>
    </xf>
    <xf numFmtId="168" fontId="0" fillId="3" borderId="18" xfId="6" applyNumberFormat="1" applyFont="1" applyFill="1" applyBorder="1" applyAlignment="1">
      <alignment horizontal="center" vertical="center"/>
    </xf>
    <xf numFmtId="168" fontId="0" fillId="3" borderId="19" xfId="6" applyNumberFormat="1" applyFont="1" applyFill="1" applyBorder="1" applyAlignment="1">
      <alignment horizontal="center" vertical="center"/>
    </xf>
    <xf numFmtId="0" fontId="7" fillId="0" borderId="42" xfId="9" applyFont="1" applyBorder="1" applyAlignment="1">
      <alignment horizontal="right" vertical="center" indent="1"/>
    </xf>
    <xf numFmtId="0" fontId="7" fillId="0" borderId="43" xfId="9" applyFont="1" applyBorder="1" applyAlignment="1">
      <alignment horizontal="right" vertical="center" indent="1"/>
    </xf>
    <xf numFmtId="0" fontId="7" fillId="0" borderId="17" xfId="9" applyFont="1" applyBorder="1" applyAlignment="1">
      <alignment horizontal="right" vertical="center" indent="1"/>
    </xf>
    <xf numFmtId="168" fontId="0" fillId="3" borderId="44" xfId="6" applyNumberFormat="1" applyFont="1" applyFill="1" applyBorder="1" applyAlignment="1">
      <alignment horizontal="center" vertical="center"/>
    </xf>
    <xf numFmtId="168" fontId="0" fillId="3" borderId="38" xfId="6" applyNumberFormat="1" applyFont="1" applyFill="1" applyBorder="1" applyAlignment="1">
      <alignment horizontal="center" vertical="center"/>
    </xf>
    <xf numFmtId="0" fontId="0" fillId="3" borderId="44" xfId="6" applyNumberFormat="1" applyFont="1" applyFill="1" applyBorder="1" applyAlignment="1">
      <alignment horizontal="center" vertical="center"/>
    </xf>
    <xf numFmtId="0" fontId="0" fillId="3" borderId="38" xfId="6" applyNumberFormat="1" applyFont="1" applyFill="1" applyBorder="1" applyAlignment="1">
      <alignment horizontal="center" vertical="center"/>
    </xf>
    <xf numFmtId="0" fontId="7" fillId="0" borderId="39" xfId="9" applyFont="1" applyBorder="1" applyAlignment="1">
      <alignment horizontal="right" vertical="center" indent="1"/>
    </xf>
    <xf numFmtId="0" fontId="7" fillId="0" borderId="30" xfId="9" applyFont="1" applyBorder="1" applyAlignment="1">
      <alignment horizontal="right" vertical="center" indent="1"/>
    </xf>
    <xf numFmtId="168" fontId="0" fillId="3" borderId="30" xfId="6" applyNumberFormat="1" applyFont="1" applyFill="1" applyBorder="1" applyAlignment="1">
      <alignment horizontal="center" vertical="center"/>
    </xf>
    <xf numFmtId="168" fontId="0" fillId="3" borderId="31" xfId="6" applyNumberFormat="1" applyFont="1" applyFill="1" applyBorder="1" applyAlignment="1">
      <alignment horizontal="center" vertical="center"/>
    </xf>
    <xf numFmtId="0" fontId="0" fillId="3" borderId="18" xfId="6" applyNumberFormat="1" applyFont="1" applyFill="1" applyBorder="1" applyAlignment="1">
      <alignment horizontal="center" vertical="center"/>
    </xf>
    <xf numFmtId="0" fontId="0" fillId="3" borderId="19" xfId="6" applyNumberFormat="1" applyFont="1" applyFill="1" applyBorder="1" applyAlignment="1">
      <alignment horizontal="center" vertical="center"/>
    </xf>
    <xf numFmtId="0" fontId="7" fillId="0" borderId="0" xfId="16" applyFont="1" applyAlignment="1">
      <alignment horizontal="center"/>
    </xf>
    <xf numFmtId="0" fontId="9" fillId="0" borderId="0" xfId="9" applyFont="1"/>
  </cellXfs>
  <cellStyles count="17">
    <cellStyle name="Čiarka 2" xfId="6" xr:uid="{00000000-0005-0000-0000-000000000000}"/>
    <cellStyle name="Mena 2" xfId="7" xr:uid="{00000000-0005-0000-0000-000001000000}"/>
    <cellStyle name="Normal 2" xfId="5" xr:uid="{00000000-0005-0000-0000-000002000000}"/>
    <cellStyle name="Normal 3" xfId="16" xr:uid="{00000000-0005-0000-0000-000003000000}"/>
    <cellStyle name="Normálna" xfId="0" builtinId="0"/>
    <cellStyle name="Normálna 2" xfId="3" xr:uid="{00000000-0005-0000-0000-000005000000}"/>
    <cellStyle name="Normálna 3" xfId="8" xr:uid="{00000000-0005-0000-0000-000006000000}"/>
    <cellStyle name="Normálna 4" xfId="9" xr:uid="{00000000-0005-0000-0000-000007000000}"/>
    <cellStyle name="Normálna 5" xfId="10" xr:uid="{00000000-0005-0000-0000-000008000000}"/>
    <cellStyle name="normálne 2" xfId="2" xr:uid="{00000000-0005-0000-0000-000009000000}"/>
    <cellStyle name="normálne 4" xfId="4" xr:uid="{00000000-0005-0000-0000-00000A000000}"/>
    <cellStyle name="normálne 6" xfId="11" xr:uid="{00000000-0005-0000-0000-00000B000000}"/>
    <cellStyle name="normálne 7" xfId="12" xr:uid="{00000000-0005-0000-0000-00000C000000}"/>
    <cellStyle name="normálne 8" xfId="13" xr:uid="{00000000-0005-0000-0000-00000D000000}"/>
    <cellStyle name="normální_FAKTURA" xfId="14" xr:uid="{00000000-0005-0000-0000-00000E000000}"/>
    <cellStyle name="Percentá" xfId="1" builtinId="5"/>
    <cellStyle name="vinkulácia" xfId="15" xr:uid="{00000000-0005-0000-0000-000010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3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.xml"/><Relationship Id="rId1" Type="http://schemas.openxmlformats.org/officeDocument/2006/relationships/image" Target="../media/image1.wmf"/></Relationships>
</file>

<file path=xl/charts/_rels/chart4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.xml"/><Relationship Id="rId1" Type="http://schemas.openxmlformats.org/officeDocument/2006/relationships/image" Target="../media/image1.wmf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Predaj časopisov </a:t>
            </a:r>
            <a:r>
              <a:rPr lang="sk-SK"/>
              <a:t>2024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1'!$C$6</c:f>
              <c:strCache>
                <c:ptCount val="1"/>
                <c:pt idx="0">
                  <c:v>NITRA</c:v>
                </c:pt>
              </c:strCache>
            </c:strRef>
          </c:tx>
          <c:invertIfNegative val="0"/>
          <c:cat>
            <c:strRef>
              <c:f>'Graf 1'!$B$7:$B$10</c:f>
              <c:strCache>
                <c:ptCount val="4"/>
                <c:pt idx="0">
                  <c:v>Computer</c:v>
                </c:pt>
                <c:pt idx="1">
                  <c:v>Life</c:v>
                </c:pt>
                <c:pt idx="2">
                  <c:v>Gamer</c:v>
                </c:pt>
                <c:pt idx="3">
                  <c:v>PC Partner</c:v>
                </c:pt>
              </c:strCache>
            </c:strRef>
          </c:cat>
          <c:val>
            <c:numRef>
              <c:f>'Graf 1'!$C$7:$C$10</c:f>
              <c:numCache>
                <c:formatCode>General</c:formatCode>
                <c:ptCount val="4"/>
                <c:pt idx="0">
                  <c:v>1587</c:v>
                </c:pt>
                <c:pt idx="1">
                  <c:v>236</c:v>
                </c:pt>
                <c:pt idx="2">
                  <c:v>1596</c:v>
                </c:pt>
                <c:pt idx="3">
                  <c:v>325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EDC-4E20-A51C-8CAFCDC49BB3}"/>
            </c:ext>
          </c:extLst>
        </c:ser>
        <c:ser>
          <c:idx val="1"/>
          <c:order val="1"/>
          <c:tx>
            <c:strRef>
              <c:f>'Graf 1'!$D$6</c:f>
              <c:strCache>
                <c:ptCount val="1"/>
                <c:pt idx="0">
                  <c:v>KOŠICE</c:v>
                </c:pt>
              </c:strCache>
            </c:strRef>
          </c:tx>
          <c:invertIfNegative val="0"/>
          <c:cat>
            <c:strRef>
              <c:f>'Graf 1'!$B$7:$B$10</c:f>
              <c:strCache>
                <c:ptCount val="4"/>
                <c:pt idx="0">
                  <c:v>Computer</c:v>
                </c:pt>
                <c:pt idx="1">
                  <c:v>Life</c:v>
                </c:pt>
                <c:pt idx="2">
                  <c:v>Gamer</c:v>
                </c:pt>
                <c:pt idx="3">
                  <c:v>PC Partner</c:v>
                </c:pt>
              </c:strCache>
            </c:strRef>
          </c:cat>
          <c:val>
            <c:numRef>
              <c:f>'Graf 1'!$D$7:$D$10</c:f>
              <c:numCache>
                <c:formatCode>General</c:formatCode>
                <c:ptCount val="4"/>
                <c:pt idx="0">
                  <c:v>587</c:v>
                </c:pt>
                <c:pt idx="1">
                  <c:v>4587</c:v>
                </c:pt>
                <c:pt idx="2">
                  <c:v>5263</c:v>
                </c:pt>
                <c:pt idx="3">
                  <c:v>256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EDC-4E20-A51C-8CAFCDC49BB3}"/>
            </c:ext>
          </c:extLst>
        </c:ser>
        <c:ser>
          <c:idx val="2"/>
          <c:order val="2"/>
          <c:tx>
            <c:strRef>
              <c:f>'Graf 1'!$E$6</c:f>
              <c:strCache>
                <c:ptCount val="1"/>
                <c:pt idx="0">
                  <c:v>ŽILINA</c:v>
                </c:pt>
              </c:strCache>
            </c:strRef>
          </c:tx>
          <c:invertIfNegative val="0"/>
          <c:cat>
            <c:strRef>
              <c:f>'Graf 1'!$B$7:$B$10</c:f>
              <c:strCache>
                <c:ptCount val="4"/>
                <c:pt idx="0">
                  <c:v>Computer</c:v>
                </c:pt>
                <c:pt idx="1">
                  <c:v>Life</c:v>
                </c:pt>
                <c:pt idx="2">
                  <c:v>Gamer</c:v>
                </c:pt>
                <c:pt idx="3">
                  <c:v>PC Partner</c:v>
                </c:pt>
              </c:strCache>
            </c:strRef>
          </c:cat>
          <c:val>
            <c:numRef>
              <c:f>'Graf 1'!$E$7:$E$10</c:f>
              <c:numCache>
                <c:formatCode>General</c:formatCode>
                <c:ptCount val="4"/>
                <c:pt idx="0">
                  <c:v>6598</c:v>
                </c:pt>
                <c:pt idx="1">
                  <c:v>578</c:v>
                </c:pt>
                <c:pt idx="2">
                  <c:v>625</c:v>
                </c:pt>
                <c:pt idx="3">
                  <c:v>478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EDC-4E20-A51C-8CAFCDC49B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3466832"/>
        <c:axId val="253467392"/>
      </c:barChart>
      <c:catAx>
        <c:axId val="2534668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Časopisy</a:t>
                </a:r>
              </a:p>
            </c:rich>
          </c:tx>
          <c:overlay val="0"/>
        </c:title>
        <c:numFmt formatCode="General" sourceLinked="0"/>
        <c:majorTickMark val="none"/>
        <c:minorTickMark val="none"/>
        <c:tickLblPos val="nextTo"/>
        <c:crossAx val="253467392"/>
        <c:crosses val="autoZero"/>
        <c:auto val="1"/>
        <c:lblAlgn val="ctr"/>
        <c:lblOffset val="100"/>
        <c:noMultiLvlLbl val="0"/>
      </c:catAx>
      <c:valAx>
        <c:axId val="25346739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Počty predaných ks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25346683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strRef>
              <c:f>'Graf 1'!$G$6</c:f>
              <c:strCache>
                <c:ptCount val="1"/>
                <c:pt idx="0">
                  <c:v>Spolu rok 2024</c:v>
                </c:pt>
              </c:strCache>
            </c:strRef>
          </c:tx>
          <c:dPt>
            <c:idx val="0"/>
            <c:bubble3D val="0"/>
            <c:explosion val="19"/>
            <c:spPr>
              <a:solidFill>
                <a:srgbClr val="FFFF00"/>
              </a:solidFill>
            </c:spPr>
            <c:extLst>
              <c:ext xmlns:c16="http://schemas.microsoft.com/office/drawing/2014/chart" uri="{C3380CC4-5D6E-409C-BE32-E72D297353CC}">
                <c16:uniqueId val="{00000001-6D23-46BC-8E3F-8E685FCA27DC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'Graf 1'!$B$7:$B$11</c:f>
              <c:strCache>
                <c:ptCount val="5"/>
                <c:pt idx="0">
                  <c:v>Computer</c:v>
                </c:pt>
                <c:pt idx="1">
                  <c:v>Life</c:v>
                </c:pt>
                <c:pt idx="2">
                  <c:v>Gamer</c:v>
                </c:pt>
                <c:pt idx="3">
                  <c:v>PC Partner</c:v>
                </c:pt>
                <c:pt idx="4">
                  <c:v>Wifiny</c:v>
                </c:pt>
              </c:strCache>
            </c:strRef>
          </c:cat>
          <c:val>
            <c:numRef>
              <c:f>'Graf 1'!$G$7:$G$11</c:f>
              <c:numCache>
                <c:formatCode>General</c:formatCode>
                <c:ptCount val="5"/>
                <c:pt idx="0">
                  <c:v>14026</c:v>
                </c:pt>
                <c:pt idx="1">
                  <c:v>11990</c:v>
                </c:pt>
                <c:pt idx="2">
                  <c:v>8159</c:v>
                </c:pt>
                <c:pt idx="3">
                  <c:v>1913</c:v>
                </c:pt>
                <c:pt idx="4">
                  <c:v>3354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D23-46BC-8E3F-8E685FCA27DC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r"/>
      <c:overlay val="0"/>
      <c:txPr>
        <a:bodyPr/>
        <a:lstStyle/>
        <a:p>
          <a:pPr rtl="0">
            <a:defRPr/>
          </a:pPr>
          <a:endParaRPr lang="sk-SK"/>
        </a:p>
      </c:txPr>
    </c:legend>
    <c:plotVisOnly val="1"/>
    <c:dispBlanksAs val="gap"/>
    <c:showDLblsOverMax val="0"/>
  </c:chart>
  <c:spPr>
    <a:gradFill>
      <a:gsLst>
        <a:gs pos="0">
          <a:srgbClr val="8488C4"/>
        </a:gs>
        <a:gs pos="53000">
          <a:srgbClr val="D4DEFF"/>
        </a:gs>
        <a:gs pos="83000">
          <a:srgbClr val="D4DEFF"/>
        </a:gs>
        <a:gs pos="100000">
          <a:srgbClr val="96AB94"/>
        </a:gs>
      </a:gsLst>
      <a:lin ang="5400000" scaled="0"/>
    </a:gradFill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>
                <a:solidFill>
                  <a:srgbClr val="FF0000"/>
                </a:solidFill>
              </a:defRPr>
            </a:pPr>
            <a:r>
              <a:rPr lang="en-US" sz="1200">
                <a:solidFill>
                  <a:srgbClr val="FF0000"/>
                </a:solidFill>
              </a:rPr>
              <a:t>Nezamestnanosť v EÚ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2'!$B$19</c:f>
              <c:strCache>
                <c:ptCount val="1"/>
                <c:pt idx="0">
                  <c:v>ČR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numRef>
              <c:f>'Graf 2'!$C$18:$E$18</c:f>
              <c:numCache>
                <c:formatCode>General</c:formatCode>
                <c:ptCount val="3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</c:numCache>
            </c:numRef>
          </c:cat>
          <c:val>
            <c:numRef>
              <c:f>'Graf 2'!$C$19:$E$19</c:f>
              <c:numCache>
                <c:formatCode>General</c:formatCode>
                <c:ptCount val="3"/>
                <c:pt idx="0">
                  <c:v>7.5</c:v>
                </c:pt>
                <c:pt idx="1">
                  <c:v>7.9</c:v>
                </c:pt>
                <c:pt idx="2">
                  <c:v>8.1999999999999993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4C-43A5-9288-20E50E5A0DA1}"/>
            </c:ext>
          </c:extLst>
        </c:ser>
        <c:ser>
          <c:idx val="1"/>
          <c:order val="1"/>
          <c:tx>
            <c:strRef>
              <c:f>'Graf 2'!$B$20</c:f>
              <c:strCache>
                <c:ptCount val="1"/>
                <c:pt idx="0">
                  <c:v>MR</c:v>
                </c:pt>
              </c:strCache>
            </c:strRef>
          </c:tx>
          <c:invertIfNegative val="0"/>
          <c:cat>
            <c:numRef>
              <c:f>'Graf 2'!$C$18:$E$18</c:f>
              <c:numCache>
                <c:formatCode>General</c:formatCode>
                <c:ptCount val="3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</c:numCache>
            </c:numRef>
          </c:cat>
          <c:val>
            <c:numRef>
              <c:f>'Graf 2'!$C$20:$E$20</c:f>
              <c:numCache>
                <c:formatCode>General</c:formatCode>
                <c:ptCount val="3"/>
                <c:pt idx="0">
                  <c:v>9.5</c:v>
                </c:pt>
                <c:pt idx="1">
                  <c:v>10</c:v>
                </c:pt>
                <c:pt idx="2">
                  <c:v>10.4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54C-43A5-9288-20E50E5A0DA1}"/>
            </c:ext>
          </c:extLst>
        </c:ser>
        <c:ser>
          <c:idx val="2"/>
          <c:order val="2"/>
          <c:tx>
            <c:strRef>
              <c:f>'Graf 2'!$B$21</c:f>
              <c:strCache>
                <c:ptCount val="1"/>
                <c:pt idx="0">
                  <c:v>PR</c:v>
                </c:pt>
              </c:strCache>
            </c:strRef>
          </c:tx>
          <c:invertIfNegative val="0"/>
          <c:cat>
            <c:numRef>
              <c:f>'Graf 2'!$C$18:$E$18</c:f>
              <c:numCache>
                <c:formatCode>General</c:formatCode>
                <c:ptCount val="3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</c:numCache>
            </c:numRef>
          </c:cat>
          <c:val>
            <c:numRef>
              <c:f>'Graf 2'!$C$21:$E$21</c:f>
              <c:numCache>
                <c:formatCode>General</c:formatCode>
                <c:ptCount val="3"/>
                <c:pt idx="0">
                  <c:v>9</c:v>
                </c:pt>
                <c:pt idx="1">
                  <c:v>9.5</c:v>
                </c:pt>
                <c:pt idx="2">
                  <c:v>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54C-43A5-9288-20E50E5A0DA1}"/>
            </c:ext>
          </c:extLst>
        </c:ser>
        <c:ser>
          <c:idx val="3"/>
          <c:order val="3"/>
          <c:tx>
            <c:strRef>
              <c:f>'Graf 2'!$B$22</c:f>
              <c:strCache>
                <c:ptCount val="1"/>
                <c:pt idx="0">
                  <c:v>SR</c:v>
                </c:pt>
              </c:strCache>
            </c:strRef>
          </c:tx>
          <c:spPr>
            <a:blipFill>
              <a:blip xmlns:r="http://schemas.openxmlformats.org/officeDocument/2006/relationships" r:embed="rId1"/>
              <a:stretch>
                <a:fillRect/>
              </a:stretch>
            </a:blipFill>
          </c:spPr>
          <c:invertIfNegative val="0"/>
          <c:cat>
            <c:numRef>
              <c:f>'Graf 2'!$C$18:$E$18</c:f>
              <c:numCache>
                <c:formatCode>General</c:formatCode>
                <c:ptCount val="3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</c:numCache>
            </c:numRef>
          </c:cat>
          <c:val>
            <c:numRef>
              <c:f>'Graf 2'!$C$22:$E$22</c:f>
              <c:numCache>
                <c:formatCode>General</c:formatCode>
                <c:ptCount val="3"/>
                <c:pt idx="0">
                  <c:v>13.1</c:v>
                </c:pt>
                <c:pt idx="1">
                  <c:v>13.9</c:v>
                </c:pt>
                <c:pt idx="2">
                  <c:v>14.1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54C-43A5-9288-20E50E5A0DA1}"/>
            </c:ext>
          </c:extLst>
        </c:ser>
        <c:ser>
          <c:idx val="4"/>
          <c:order val="4"/>
          <c:tx>
            <c:strRef>
              <c:f>'Graf 2'!$B$23</c:f>
              <c:strCache>
                <c:ptCount val="1"/>
                <c:pt idx="0">
                  <c:v>EÚ 27</c:v>
                </c:pt>
              </c:strCache>
            </c:strRef>
          </c:tx>
          <c:invertIfNegative val="0"/>
          <c:cat>
            <c:numRef>
              <c:f>'Graf 2'!$C$18:$E$18</c:f>
              <c:numCache>
                <c:formatCode>General</c:formatCode>
                <c:ptCount val="3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</c:numCache>
            </c:numRef>
          </c:cat>
          <c:val>
            <c:numRef>
              <c:f>'Graf 2'!$C$23:$E$23</c:f>
              <c:numCache>
                <c:formatCode>General</c:formatCode>
                <c:ptCount val="3"/>
                <c:pt idx="0">
                  <c:v>8.5</c:v>
                </c:pt>
                <c:pt idx="1">
                  <c:v>9.1999999999999993</c:v>
                </c:pt>
                <c:pt idx="2">
                  <c:v>9.8000000000000007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54C-43A5-9288-20E50E5A0D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7049344"/>
        <c:axId val="257049904"/>
      </c:barChart>
      <c:catAx>
        <c:axId val="2570493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roky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257049904"/>
        <c:crosses val="autoZero"/>
        <c:auto val="1"/>
        <c:lblAlgn val="ctr"/>
        <c:lblOffset val="100"/>
        <c:noMultiLvlLbl val="0"/>
      </c:catAx>
      <c:valAx>
        <c:axId val="25704990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% nezamestnanosti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25704934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pattFill prst="ltUpDiag">
      <a:fgClr>
        <a:schemeClr val="accent3">
          <a:lumMod val="40000"/>
          <a:lumOff val="60000"/>
        </a:schemeClr>
      </a:fgClr>
      <a:bgClr>
        <a:schemeClr val="bg1"/>
      </a:bgClr>
    </a:pattFill>
  </c:spPr>
  <c:printSettings>
    <c:headerFooter/>
    <c:pageMargins b="0.75" l="0.7" r="0.7" t="0.75" header="0.3" footer="0.3"/>
    <c:pageSetup/>
  </c:printSettings>
  <c:userShapes r:id="rId2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>
                <a:solidFill>
                  <a:srgbClr val="FF0000"/>
                </a:solidFill>
              </a:defRPr>
            </a:pPr>
            <a:r>
              <a:rPr lang="en-US" sz="1200">
                <a:solidFill>
                  <a:srgbClr val="FF0000"/>
                </a:solidFill>
              </a:rPr>
              <a:t>Nezamestnanosť v EÚ</a:t>
            </a:r>
          </a:p>
        </c:rich>
      </c:tx>
      <c:overlay val="0"/>
    </c:title>
    <c:autoTitleDeleted val="0"/>
    <c:view3D>
      <c:rotX val="15"/>
      <c:rotY val="20"/>
      <c:rAngAx val="0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standard"/>
        <c:varyColors val="0"/>
        <c:ser>
          <c:idx val="0"/>
          <c:order val="0"/>
          <c:tx>
            <c:strRef>
              <c:f>'Graf 2'!$B$19</c:f>
              <c:strCache>
                <c:ptCount val="1"/>
                <c:pt idx="0">
                  <c:v>ČR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numRef>
              <c:f>'Graf 2'!$C$18:$E$18</c:f>
              <c:numCache>
                <c:formatCode>General</c:formatCode>
                <c:ptCount val="3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</c:numCache>
            </c:numRef>
          </c:cat>
          <c:val>
            <c:numRef>
              <c:f>'Graf 2'!$C$19:$E$19</c:f>
              <c:numCache>
                <c:formatCode>General</c:formatCode>
                <c:ptCount val="3"/>
                <c:pt idx="0">
                  <c:v>7.5</c:v>
                </c:pt>
                <c:pt idx="1">
                  <c:v>7.9</c:v>
                </c:pt>
                <c:pt idx="2">
                  <c:v>8.1999999999999993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25-42EA-A7B5-B8488A938398}"/>
            </c:ext>
          </c:extLst>
        </c:ser>
        <c:ser>
          <c:idx val="1"/>
          <c:order val="1"/>
          <c:tx>
            <c:strRef>
              <c:f>'Graf 2'!$B$20</c:f>
              <c:strCache>
                <c:ptCount val="1"/>
                <c:pt idx="0">
                  <c:v>MR</c:v>
                </c:pt>
              </c:strCache>
            </c:strRef>
          </c:tx>
          <c:invertIfNegative val="0"/>
          <c:cat>
            <c:numRef>
              <c:f>'Graf 2'!$C$18:$E$18</c:f>
              <c:numCache>
                <c:formatCode>General</c:formatCode>
                <c:ptCount val="3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</c:numCache>
            </c:numRef>
          </c:cat>
          <c:val>
            <c:numRef>
              <c:f>'Graf 2'!$C$20:$E$20</c:f>
              <c:numCache>
                <c:formatCode>General</c:formatCode>
                <c:ptCount val="3"/>
                <c:pt idx="0">
                  <c:v>9.5</c:v>
                </c:pt>
                <c:pt idx="1">
                  <c:v>10</c:v>
                </c:pt>
                <c:pt idx="2">
                  <c:v>10.4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F25-42EA-A7B5-B8488A938398}"/>
            </c:ext>
          </c:extLst>
        </c:ser>
        <c:ser>
          <c:idx val="2"/>
          <c:order val="2"/>
          <c:tx>
            <c:strRef>
              <c:f>'Graf 2'!$B$21</c:f>
              <c:strCache>
                <c:ptCount val="1"/>
                <c:pt idx="0">
                  <c:v>PR</c:v>
                </c:pt>
              </c:strCache>
            </c:strRef>
          </c:tx>
          <c:invertIfNegative val="0"/>
          <c:cat>
            <c:numRef>
              <c:f>'Graf 2'!$C$18:$E$18</c:f>
              <c:numCache>
                <c:formatCode>General</c:formatCode>
                <c:ptCount val="3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</c:numCache>
            </c:numRef>
          </c:cat>
          <c:val>
            <c:numRef>
              <c:f>'Graf 2'!$C$21:$E$21</c:f>
              <c:numCache>
                <c:formatCode>General</c:formatCode>
                <c:ptCount val="3"/>
                <c:pt idx="0">
                  <c:v>9</c:v>
                </c:pt>
                <c:pt idx="1">
                  <c:v>9.5</c:v>
                </c:pt>
                <c:pt idx="2">
                  <c:v>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F25-42EA-A7B5-B8488A938398}"/>
            </c:ext>
          </c:extLst>
        </c:ser>
        <c:ser>
          <c:idx val="3"/>
          <c:order val="3"/>
          <c:tx>
            <c:strRef>
              <c:f>'Graf 2'!$B$22</c:f>
              <c:strCache>
                <c:ptCount val="1"/>
                <c:pt idx="0">
                  <c:v>SR</c:v>
                </c:pt>
              </c:strCache>
            </c:strRef>
          </c:tx>
          <c:spPr>
            <a:blipFill>
              <a:blip xmlns:r="http://schemas.openxmlformats.org/officeDocument/2006/relationships" r:embed="rId1"/>
              <a:stretch>
                <a:fillRect/>
              </a:stretch>
            </a:blipFill>
          </c:spPr>
          <c:invertIfNegative val="0"/>
          <c:cat>
            <c:numRef>
              <c:f>'Graf 2'!$C$18:$E$18</c:f>
              <c:numCache>
                <c:formatCode>General</c:formatCode>
                <c:ptCount val="3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</c:numCache>
            </c:numRef>
          </c:cat>
          <c:val>
            <c:numRef>
              <c:f>'Graf 2'!$C$22:$E$22</c:f>
              <c:numCache>
                <c:formatCode>General</c:formatCode>
                <c:ptCount val="3"/>
                <c:pt idx="0">
                  <c:v>13.1</c:v>
                </c:pt>
                <c:pt idx="1">
                  <c:v>13.9</c:v>
                </c:pt>
                <c:pt idx="2">
                  <c:v>14.1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F25-42EA-A7B5-B8488A938398}"/>
            </c:ext>
          </c:extLst>
        </c:ser>
        <c:ser>
          <c:idx val="4"/>
          <c:order val="4"/>
          <c:tx>
            <c:strRef>
              <c:f>'Graf 2'!$B$23</c:f>
              <c:strCache>
                <c:ptCount val="1"/>
                <c:pt idx="0">
                  <c:v>EÚ 27</c:v>
                </c:pt>
              </c:strCache>
            </c:strRef>
          </c:tx>
          <c:invertIfNegative val="0"/>
          <c:cat>
            <c:numRef>
              <c:f>'Graf 2'!$C$18:$E$18</c:f>
              <c:numCache>
                <c:formatCode>General</c:formatCode>
                <c:ptCount val="3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</c:numCache>
            </c:numRef>
          </c:cat>
          <c:val>
            <c:numRef>
              <c:f>'Graf 2'!$C$23:$E$23</c:f>
              <c:numCache>
                <c:formatCode>General</c:formatCode>
                <c:ptCount val="3"/>
                <c:pt idx="0">
                  <c:v>8.5</c:v>
                </c:pt>
                <c:pt idx="1">
                  <c:v>9.1999999999999993</c:v>
                </c:pt>
                <c:pt idx="2">
                  <c:v>9.8000000000000007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F25-42EA-A7B5-B8488A9383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57157472"/>
        <c:axId val="257158032"/>
        <c:axId val="254298848"/>
      </c:bar3DChart>
      <c:catAx>
        <c:axId val="2571574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roky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257158032"/>
        <c:crosses val="autoZero"/>
        <c:auto val="1"/>
        <c:lblAlgn val="ctr"/>
        <c:lblOffset val="100"/>
        <c:noMultiLvlLbl val="0"/>
      </c:catAx>
      <c:valAx>
        <c:axId val="25715803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% nezamestnanosti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257157472"/>
        <c:crosses val="autoZero"/>
        <c:crossBetween val="between"/>
      </c:valAx>
      <c:serAx>
        <c:axId val="254298848"/>
        <c:scaling>
          <c:orientation val="minMax"/>
        </c:scaling>
        <c:delete val="0"/>
        <c:axPos val="b"/>
        <c:majorTickMark val="out"/>
        <c:minorTickMark val="none"/>
        <c:tickLblPos val="nextTo"/>
        <c:crossAx val="257158032"/>
        <c:crosses val="autoZero"/>
      </c:serAx>
    </c:plotArea>
    <c:legend>
      <c:legendPos val="r"/>
      <c:overlay val="0"/>
    </c:legend>
    <c:plotVisOnly val="1"/>
    <c:dispBlanksAs val="gap"/>
    <c:showDLblsOverMax val="0"/>
  </c:chart>
  <c:spPr>
    <a:pattFill prst="ltUpDiag">
      <a:fgClr>
        <a:schemeClr val="accent3">
          <a:lumMod val="40000"/>
          <a:lumOff val="60000"/>
        </a:schemeClr>
      </a:fgClr>
      <a:bgClr>
        <a:schemeClr val="bg1"/>
      </a:bgClr>
    </a:pattFill>
  </c:spPr>
  <c:printSettings>
    <c:headerFooter/>
    <c:pageMargins b="0.75" l="0.7" r="0.7" t="0.75" header="0.3" footer="0.3"/>
    <c:pageSetup/>
  </c:printSettings>
  <c:userShapes r:id="rId2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390525</xdr:colOff>
      <xdr:row>13</xdr:row>
      <xdr:rowOff>61912</xdr:rowOff>
    </xdr:from>
    <xdr:to>
      <xdr:col>7</xdr:col>
      <xdr:colOff>581025</xdr:colOff>
      <xdr:row>27</xdr:row>
      <xdr:rowOff>138112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581025</xdr:colOff>
      <xdr:row>25</xdr:row>
      <xdr:rowOff>147637</xdr:rowOff>
    </xdr:from>
    <xdr:to>
      <xdr:col>16</xdr:col>
      <xdr:colOff>276225</xdr:colOff>
      <xdr:row>40</xdr:row>
      <xdr:rowOff>33337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266700</xdr:colOff>
      <xdr:row>13</xdr:row>
      <xdr:rowOff>52387</xdr:rowOff>
    </xdr:from>
    <xdr:to>
      <xdr:col>14</xdr:col>
      <xdr:colOff>571500</xdr:colOff>
      <xdr:row>27</xdr:row>
      <xdr:rowOff>90487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0</xdr:colOff>
      <xdr:row>13</xdr:row>
      <xdr:rowOff>0</xdr:rowOff>
    </xdr:from>
    <xdr:to>
      <xdr:col>23</xdr:col>
      <xdr:colOff>304800</xdr:colOff>
      <xdr:row>27</xdr:row>
      <xdr:rowOff>38100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0.78958</cdr:x>
      <cdr:y>0.10243</cdr:y>
    </cdr:from>
    <cdr:to>
      <cdr:x>0.87917</cdr:x>
      <cdr:y>0.23438</cdr:y>
    </cdr:to>
    <cdr:cxnSp macro="">
      <cdr:nvCxnSpPr>
        <cdr:cNvPr id="3" name="Straight Arrow Connector 2">
          <a:extLst xmlns:a="http://schemas.openxmlformats.org/drawingml/2006/main">
            <a:ext uri="{FF2B5EF4-FFF2-40B4-BE49-F238E27FC236}">
              <a16:creationId xmlns:a16="http://schemas.microsoft.com/office/drawing/2014/main" id="{565B84BF-3C10-26E4-977E-E9931DE55196}"/>
            </a:ext>
          </a:extLst>
        </cdr:cNvPr>
        <cdr:cNvCxnSpPr/>
      </cdr:nvCxnSpPr>
      <cdr:spPr>
        <a:xfrm xmlns:a="http://schemas.openxmlformats.org/drawingml/2006/main" flipH="1">
          <a:off x="3609975" y="280988"/>
          <a:ext cx="409575" cy="361950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arrow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0.88125</cdr:x>
      <cdr:y>0.0434</cdr:y>
    </cdr:from>
    <cdr:to>
      <cdr:x>0.97917</cdr:x>
      <cdr:y>0.12326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4029075" y="119063"/>
          <a:ext cx="447675" cy="2190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sk-SK" sz="1100"/>
            <a:t>max</a:t>
          </a:r>
          <a:endParaRPr lang="en-GB" sz="1100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0.78958</cdr:x>
      <cdr:y>0.10243</cdr:y>
    </cdr:from>
    <cdr:to>
      <cdr:x>0.87917</cdr:x>
      <cdr:y>0.23438</cdr:y>
    </cdr:to>
    <cdr:cxnSp macro="">
      <cdr:nvCxnSpPr>
        <cdr:cNvPr id="3" name="Straight Arrow Connector 2">
          <a:extLst xmlns:a="http://schemas.openxmlformats.org/drawingml/2006/main">
            <a:ext uri="{FF2B5EF4-FFF2-40B4-BE49-F238E27FC236}">
              <a16:creationId xmlns:a16="http://schemas.microsoft.com/office/drawing/2014/main" id="{50566AC4-ACF7-37E4-F318-7E89EA31C1F3}"/>
            </a:ext>
          </a:extLst>
        </cdr:cNvPr>
        <cdr:cNvCxnSpPr/>
      </cdr:nvCxnSpPr>
      <cdr:spPr>
        <a:xfrm xmlns:a="http://schemas.openxmlformats.org/drawingml/2006/main" flipH="1">
          <a:off x="3609975" y="280988"/>
          <a:ext cx="409575" cy="361950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arrow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0.88125</cdr:x>
      <cdr:y>0.0434</cdr:y>
    </cdr:from>
    <cdr:to>
      <cdr:x>0.97917</cdr:x>
      <cdr:y>0.12326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4029075" y="119063"/>
          <a:ext cx="447675" cy="2190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sk-SK" sz="1100"/>
            <a:t>max</a:t>
          </a:r>
          <a:endParaRPr lang="en-GB" sz="1100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skolenia\Skolenie\Excel%20-%205.12.2003\&#352;kolenie%209.2.2002\Opakovanie%20MP-%20Exce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pakovanie MP- Excel"/>
      <sheetName val="#REF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-0.249977111117893"/>
  </sheetPr>
  <dimension ref="A1:U22"/>
  <sheetViews>
    <sheetView tabSelected="1" workbookViewId="0">
      <selection activeCell="H22" sqref="H22"/>
    </sheetView>
  </sheetViews>
  <sheetFormatPr defaultRowHeight="15"/>
  <cols>
    <col min="1" max="1" width="16.85546875" style="3" bestFit="1" customWidth="1"/>
    <col min="2" max="2" width="9.7109375" style="3" customWidth="1"/>
    <col min="3" max="3" width="12.42578125" style="3" customWidth="1"/>
    <col min="4" max="256" width="9.140625" style="3"/>
    <col min="257" max="257" width="16.85546875" style="3" bestFit="1" customWidth="1"/>
    <col min="258" max="258" width="9.7109375" style="3" customWidth="1"/>
    <col min="259" max="259" width="12.42578125" style="3" customWidth="1"/>
    <col min="260" max="512" width="9.140625" style="3"/>
    <col min="513" max="513" width="16.85546875" style="3" bestFit="1" customWidth="1"/>
    <col min="514" max="514" width="9.7109375" style="3" customWidth="1"/>
    <col min="515" max="515" width="12.42578125" style="3" customWidth="1"/>
    <col min="516" max="768" width="9.140625" style="3"/>
    <col min="769" max="769" width="16.85546875" style="3" bestFit="1" customWidth="1"/>
    <col min="770" max="770" width="9.7109375" style="3" customWidth="1"/>
    <col min="771" max="771" width="12.42578125" style="3" customWidth="1"/>
    <col min="772" max="1024" width="9.140625" style="3"/>
    <col min="1025" max="1025" width="16.85546875" style="3" bestFit="1" customWidth="1"/>
    <col min="1026" max="1026" width="9.7109375" style="3" customWidth="1"/>
    <col min="1027" max="1027" width="12.42578125" style="3" customWidth="1"/>
    <col min="1028" max="1280" width="9.140625" style="3"/>
    <col min="1281" max="1281" width="16.85546875" style="3" bestFit="1" customWidth="1"/>
    <col min="1282" max="1282" width="9.7109375" style="3" customWidth="1"/>
    <col min="1283" max="1283" width="12.42578125" style="3" customWidth="1"/>
    <col min="1284" max="1536" width="9.140625" style="3"/>
    <col min="1537" max="1537" width="16.85546875" style="3" bestFit="1" customWidth="1"/>
    <col min="1538" max="1538" width="9.7109375" style="3" customWidth="1"/>
    <col min="1539" max="1539" width="12.42578125" style="3" customWidth="1"/>
    <col min="1540" max="1792" width="9.140625" style="3"/>
    <col min="1793" max="1793" width="16.85546875" style="3" bestFit="1" customWidth="1"/>
    <col min="1794" max="1794" width="9.7109375" style="3" customWidth="1"/>
    <col min="1795" max="1795" width="12.42578125" style="3" customWidth="1"/>
    <col min="1796" max="2048" width="9.140625" style="3"/>
    <col min="2049" max="2049" width="16.85546875" style="3" bestFit="1" customWidth="1"/>
    <col min="2050" max="2050" width="9.7109375" style="3" customWidth="1"/>
    <col min="2051" max="2051" width="12.42578125" style="3" customWidth="1"/>
    <col min="2052" max="2304" width="9.140625" style="3"/>
    <col min="2305" max="2305" width="16.85546875" style="3" bestFit="1" customWidth="1"/>
    <col min="2306" max="2306" width="9.7109375" style="3" customWidth="1"/>
    <col min="2307" max="2307" width="12.42578125" style="3" customWidth="1"/>
    <col min="2308" max="2560" width="9.140625" style="3"/>
    <col min="2561" max="2561" width="16.85546875" style="3" bestFit="1" customWidth="1"/>
    <col min="2562" max="2562" width="9.7109375" style="3" customWidth="1"/>
    <col min="2563" max="2563" width="12.42578125" style="3" customWidth="1"/>
    <col min="2564" max="2816" width="9.140625" style="3"/>
    <col min="2817" max="2817" width="16.85546875" style="3" bestFit="1" customWidth="1"/>
    <col min="2818" max="2818" width="9.7109375" style="3" customWidth="1"/>
    <col min="2819" max="2819" width="12.42578125" style="3" customWidth="1"/>
    <col min="2820" max="3072" width="9.140625" style="3"/>
    <col min="3073" max="3073" width="16.85546875" style="3" bestFit="1" customWidth="1"/>
    <col min="3074" max="3074" width="9.7109375" style="3" customWidth="1"/>
    <col min="3075" max="3075" width="12.42578125" style="3" customWidth="1"/>
    <col min="3076" max="3328" width="9.140625" style="3"/>
    <col min="3329" max="3329" width="16.85546875" style="3" bestFit="1" customWidth="1"/>
    <col min="3330" max="3330" width="9.7109375" style="3" customWidth="1"/>
    <col min="3331" max="3331" width="12.42578125" style="3" customWidth="1"/>
    <col min="3332" max="3584" width="9.140625" style="3"/>
    <col min="3585" max="3585" width="16.85546875" style="3" bestFit="1" customWidth="1"/>
    <col min="3586" max="3586" width="9.7109375" style="3" customWidth="1"/>
    <col min="3587" max="3587" width="12.42578125" style="3" customWidth="1"/>
    <col min="3588" max="3840" width="9.140625" style="3"/>
    <col min="3841" max="3841" width="16.85546875" style="3" bestFit="1" customWidth="1"/>
    <col min="3842" max="3842" width="9.7109375" style="3" customWidth="1"/>
    <col min="3843" max="3843" width="12.42578125" style="3" customWidth="1"/>
    <col min="3844" max="4096" width="9.140625" style="3"/>
    <col min="4097" max="4097" width="16.85546875" style="3" bestFit="1" customWidth="1"/>
    <col min="4098" max="4098" width="9.7109375" style="3" customWidth="1"/>
    <col min="4099" max="4099" width="12.42578125" style="3" customWidth="1"/>
    <col min="4100" max="4352" width="9.140625" style="3"/>
    <col min="4353" max="4353" width="16.85546875" style="3" bestFit="1" customWidth="1"/>
    <col min="4354" max="4354" width="9.7109375" style="3" customWidth="1"/>
    <col min="4355" max="4355" width="12.42578125" style="3" customWidth="1"/>
    <col min="4356" max="4608" width="9.140625" style="3"/>
    <col min="4609" max="4609" width="16.85546875" style="3" bestFit="1" customWidth="1"/>
    <col min="4610" max="4610" width="9.7109375" style="3" customWidth="1"/>
    <col min="4611" max="4611" width="12.42578125" style="3" customWidth="1"/>
    <col min="4612" max="4864" width="9.140625" style="3"/>
    <col min="4865" max="4865" width="16.85546875" style="3" bestFit="1" customWidth="1"/>
    <col min="4866" max="4866" width="9.7109375" style="3" customWidth="1"/>
    <col min="4867" max="4867" width="12.42578125" style="3" customWidth="1"/>
    <col min="4868" max="5120" width="9.140625" style="3"/>
    <col min="5121" max="5121" width="16.85546875" style="3" bestFit="1" customWidth="1"/>
    <col min="5122" max="5122" width="9.7109375" style="3" customWidth="1"/>
    <col min="5123" max="5123" width="12.42578125" style="3" customWidth="1"/>
    <col min="5124" max="5376" width="9.140625" style="3"/>
    <col min="5377" max="5377" width="16.85546875" style="3" bestFit="1" customWidth="1"/>
    <col min="5378" max="5378" width="9.7109375" style="3" customWidth="1"/>
    <col min="5379" max="5379" width="12.42578125" style="3" customWidth="1"/>
    <col min="5380" max="5632" width="9.140625" style="3"/>
    <col min="5633" max="5633" width="16.85546875" style="3" bestFit="1" customWidth="1"/>
    <col min="5634" max="5634" width="9.7109375" style="3" customWidth="1"/>
    <col min="5635" max="5635" width="12.42578125" style="3" customWidth="1"/>
    <col min="5636" max="5888" width="9.140625" style="3"/>
    <col min="5889" max="5889" width="16.85546875" style="3" bestFit="1" customWidth="1"/>
    <col min="5890" max="5890" width="9.7109375" style="3" customWidth="1"/>
    <col min="5891" max="5891" width="12.42578125" style="3" customWidth="1"/>
    <col min="5892" max="6144" width="9.140625" style="3"/>
    <col min="6145" max="6145" width="16.85546875" style="3" bestFit="1" customWidth="1"/>
    <col min="6146" max="6146" width="9.7109375" style="3" customWidth="1"/>
    <col min="6147" max="6147" width="12.42578125" style="3" customWidth="1"/>
    <col min="6148" max="6400" width="9.140625" style="3"/>
    <col min="6401" max="6401" width="16.85546875" style="3" bestFit="1" customWidth="1"/>
    <col min="6402" max="6402" width="9.7109375" style="3" customWidth="1"/>
    <col min="6403" max="6403" width="12.42578125" style="3" customWidth="1"/>
    <col min="6404" max="6656" width="9.140625" style="3"/>
    <col min="6657" max="6657" width="16.85546875" style="3" bestFit="1" customWidth="1"/>
    <col min="6658" max="6658" width="9.7109375" style="3" customWidth="1"/>
    <col min="6659" max="6659" width="12.42578125" style="3" customWidth="1"/>
    <col min="6660" max="6912" width="9.140625" style="3"/>
    <col min="6913" max="6913" width="16.85546875" style="3" bestFit="1" customWidth="1"/>
    <col min="6914" max="6914" width="9.7109375" style="3" customWidth="1"/>
    <col min="6915" max="6915" width="12.42578125" style="3" customWidth="1"/>
    <col min="6916" max="7168" width="9.140625" style="3"/>
    <col min="7169" max="7169" width="16.85546875" style="3" bestFit="1" customWidth="1"/>
    <col min="7170" max="7170" width="9.7109375" style="3" customWidth="1"/>
    <col min="7171" max="7171" width="12.42578125" style="3" customWidth="1"/>
    <col min="7172" max="7424" width="9.140625" style="3"/>
    <col min="7425" max="7425" width="16.85546875" style="3" bestFit="1" customWidth="1"/>
    <col min="7426" max="7426" width="9.7109375" style="3" customWidth="1"/>
    <col min="7427" max="7427" width="12.42578125" style="3" customWidth="1"/>
    <col min="7428" max="7680" width="9.140625" style="3"/>
    <col min="7681" max="7681" width="16.85546875" style="3" bestFit="1" customWidth="1"/>
    <col min="7682" max="7682" width="9.7109375" style="3" customWidth="1"/>
    <col min="7683" max="7683" width="12.42578125" style="3" customWidth="1"/>
    <col min="7684" max="7936" width="9.140625" style="3"/>
    <col min="7937" max="7937" width="16.85546875" style="3" bestFit="1" customWidth="1"/>
    <col min="7938" max="7938" width="9.7109375" style="3" customWidth="1"/>
    <col min="7939" max="7939" width="12.42578125" style="3" customWidth="1"/>
    <col min="7940" max="8192" width="9.140625" style="3"/>
    <col min="8193" max="8193" width="16.85546875" style="3" bestFit="1" customWidth="1"/>
    <col min="8194" max="8194" width="9.7109375" style="3" customWidth="1"/>
    <col min="8195" max="8195" width="12.42578125" style="3" customWidth="1"/>
    <col min="8196" max="8448" width="9.140625" style="3"/>
    <col min="8449" max="8449" width="16.85546875" style="3" bestFit="1" customWidth="1"/>
    <col min="8450" max="8450" width="9.7109375" style="3" customWidth="1"/>
    <col min="8451" max="8451" width="12.42578125" style="3" customWidth="1"/>
    <col min="8452" max="8704" width="9.140625" style="3"/>
    <col min="8705" max="8705" width="16.85546875" style="3" bestFit="1" customWidth="1"/>
    <col min="8706" max="8706" width="9.7109375" style="3" customWidth="1"/>
    <col min="8707" max="8707" width="12.42578125" style="3" customWidth="1"/>
    <col min="8708" max="8960" width="9.140625" style="3"/>
    <col min="8961" max="8961" width="16.85546875" style="3" bestFit="1" customWidth="1"/>
    <col min="8962" max="8962" width="9.7109375" style="3" customWidth="1"/>
    <col min="8963" max="8963" width="12.42578125" style="3" customWidth="1"/>
    <col min="8964" max="9216" width="9.140625" style="3"/>
    <col min="9217" max="9217" width="16.85546875" style="3" bestFit="1" customWidth="1"/>
    <col min="9218" max="9218" width="9.7109375" style="3" customWidth="1"/>
    <col min="9219" max="9219" width="12.42578125" style="3" customWidth="1"/>
    <col min="9220" max="9472" width="9.140625" style="3"/>
    <col min="9473" max="9473" width="16.85546875" style="3" bestFit="1" customWidth="1"/>
    <col min="9474" max="9474" width="9.7109375" style="3" customWidth="1"/>
    <col min="9475" max="9475" width="12.42578125" style="3" customWidth="1"/>
    <col min="9476" max="9728" width="9.140625" style="3"/>
    <col min="9729" max="9729" width="16.85546875" style="3" bestFit="1" customWidth="1"/>
    <col min="9730" max="9730" width="9.7109375" style="3" customWidth="1"/>
    <col min="9731" max="9731" width="12.42578125" style="3" customWidth="1"/>
    <col min="9732" max="9984" width="9.140625" style="3"/>
    <col min="9985" max="9985" width="16.85546875" style="3" bestFit="1" customWidth="1"/>
    <col min="9986" max="9986" width="9.7109375" style="3" customWidth="1"/>
    <col min="9987" max="9987" width="12.42578125" style="3" customWidth="1"/>
    <col min="9988" max="10240" width="9.140625" style="3"/>
    <col min="10241" max="10241" width="16.85546875" style="3" bestFit="1" customWidth="1"/>
    <col min="10242" max="10242" width="9.7109375" style="3" customWidth="1"/>
    <col min="10243" max="10243" width="12.42578125" style="3" customWidth="1"/>
    <col min="10244" max="10496" width="9.140625" style="3"/>
    <col min="10497" max="10497" width="16.85546875" style="3" bestFit="1" customWidth="1"/>
    <col min="10498" max="10498" width="9.7109375" style="3" customWidth="1"/>
    <col min="10499" max="10499" width="12.42578125" style="3" customWidth="1"/>
    <col min="10500" max="10752" width="9.140625" style="3"/>
    <col min="10753" max="10753" width="16.85546875" style="3" bestFit="1" customWidth="1"/>
    <col min="10754" max="10754" width="9.7109375" style="3" customWidth="1"/>
    <col min="10755" max="10755" width="12.42578125" style="3" customWidth="1"/>
    <col min="10756" max="11008" width="9.140625" style="3"/>
    <col min="11009" max="11009" width="16.85546875" style="3" bestFit="1" customWidth="1"/>
    <col min="11010" max="11010" width="9.7109375" style="3" customWidth="1"/>
    <col min="11011" max="11011" width="12.42578125" style="3" customWidth="1"/>
    <col min="11012" max="11264" width="9.140625" style="3"/>
    <col min="11265" max="11265" width="16.85546875" style="3" bestFit="1" customWidth="1"/>
    <col min="11266" max="11266" width="9.7109375" style="3" customWidth="1"/>
    <col min="11267" max="11267" width="12.42578125" style="3" customWidth="1"/>
    <col min="11268" max="11520" width="9.140625" style="3"/>
    <col min="11521" max="11521" width="16.85546875" style="3" bestFit="1" customWidth="1"/>
    <col min="11522" max="11522" width="9.7109375" style="3" customWidth="1"/>
    <col min="11523" max="11523" width="12.42578125" style="3" customWidth="1"/>
    <col min="11524" max="11776" width="9.140625" style="3"/>
    <col min="11777" max="11777" width="16.85546875" style="3" bestFit="1" customWidth="1"/>
    <col min="11778" max="11778" width="9.7109375" style="3" customWidth="1"/>
    <col min="11779" max="11779" width="12.42578125" style="3" customWidth="1"/>
    <col min="11780" max="12032" width="9.140625" style="3"/>
    <col min="12033" max="12033" width="16.85546875" style="3" bestFit="1" customWidth="1"/>
    <col min="12034" max="12034" width="9.7109375" style="3" customWidth="1"/>
    <col min="12035" max="12035" width="12.42578125" style="3" customWidth="1"/>
    <col min="12036" max="12288" width="9.140625" style="3"/>
    <col min="12289" max="12289" width="16.85546875" style="3" bestFit="1" customWidth="1"/>
    <col min="12290" max="12290" width="9.7109375" style="3" customWidth="1"/>
    <col min="12291" max="12291" width="12.42578125" style="3" customWidth="1"/>
    <col min="12292" max="12544" width="9.140625" style="3"/>
    <col min="12545" max="12545" width="16.85546875" style="3" bestFit="1" customWidth="1"/>
    <col min="12546" max="12546" width="9.7109375" style="3" customWidth="1"/>
    <col min="12547" max="12547" width="12.42578125" style="3" customWidth="1"/>
    <col min="12548" max="12800" width="9.140625" style="3"/>
    <col min="12801" max="12801" width="16.85546875" style="3" bestFit="1" customWidth="1"/>
    <col min="12802" max="12802" width="9.7109375" style="3" customWidth="1"/>
    <col min="12803" max="12803" width="12.42578125" style="3" customWidth="1"/>
    <col min="12804" max="13056" width="9.140625" style="3"/>
    <col min="13057" max="13057" width="16.85546875" style="3" bestFit="1" customWidth="1"/>
    <col min="13058" max="13058" width="9.7109375" style="3" customWidth="1"/>
    <col min="13059" max="13059" width="12.42578125" style="3" customWidth="1"/>
    <col min="13060" max="13312" width="9.140625" style="3"/>
    <col min="13313" max="13313" width="16.85546875" style="3" bestFit="1" customWidth="1"/>
    <col min="13314" max="13314" width="9.7109375" style="3" customWidth="1"/>
    <col min="13315" max="13315" width="12.42578125" style="3" customWidth="1"/>
    <col min="13316" max="13568" width="9.140625" style="3"/>
    <col min="13569" max="13569" width="16.85546875" style="3" bestFit="1" customWidth="1"/>
    <col min="13570" max="13570" width="9.7109375" style="3" customWidth="1"/>
    <col min="13571" max="13571" width="12.42578125" style="3" customWidth="1"/>
    <col min="13572" max="13824" width="9.140625" style="3"/>
    <col min="13825" max="13825" width="16.85546875" style="3" bestFit="1" customWidth="1"/>
    <col min="13826" max="13826" width="9.7109375" style="3" customWidth="1"/>
    <col min="13827" max="13827" width="12.42578125" style="3" customWidth="1"/>
    <col min="13828" max="14080" width="9.140625" style="3"/>
    <col min="14081" max="14081" width="16.85546875" style="3" bestFit="1" customWidth="1"/>
    <col min="14082" max="14082" width="9.7109375" style="3" customWidth="1"/>
    <col min="14083" max="14083" width="12.42578125" style="3" customWidth="1"/>
    <col min="14084" max="14336" width="9.140625" style="3"/>
    <col min="14337" max="14337" width="16.85546875" style="3" bestFit="1" customWidth="1"/>
    <col min="14338" max="14338" width="9.7109375" style="3" customWidth="1"/>
    <col min="14339" max="14339" width="12.42578125" style="3" customWidth="1"/>
    <col min="14340" max="14592" width="9.140625" style="3"/>
    <col min="14593" max="14593" width="16.85546875" style="3" bestFit="1" customWidth="1"/>
    <col min="14594" max="14594" width="9.7109375" style="3" customWidth="1"/>
    <col min="14595" max="14595" width="12.42578125" style="3" customWidth="1"/>
    <col min="14596" max="14848" width="9.140625" style="3"/>
    <col min="14849" max="14849" width="16.85546875" style="3" bestFit="1" customWidth="1"/>
    <col min="14850" max="14850" width="9.7109375" style="3" customWidth="1"/>
    <col min="14851" max="14851" width="12.42578125" style="3" customWidth="1"/>
    <col min="14852" max="15104" width="9.140625" style="3"/>
    <col min="15105" max="15105" width="16.85546875" style="3" bestFit="1" customWidth="1"/>
    <col min="15106" max="15106" width="9.7109375" style="3" customWidth="1"/>
    <col min="15107" max="15107" width="12.42578125" style="3" customWidth="1"/>
    <col min="15108" max="15360" width="9.140625" style="3"/>
    <col min="15361" max="15361" width="16.85546875" style="3" bestFit="1" customWidth="1"/>
    <col min="15362" max="15362" width="9.7109375" style="3" customWidth="1"/>
    <col min="15363" max="15363" width="12.42578125" style="3" customWidth="1"/>
    <col min="15364" max="15616" width="9.140625" style="3"/>
    <col min="15617" max="15617" width="16.85546875" style="3" bestFit="1" customWidth="1"/>
    <col min="15618" max="15618" width="9.7109375" style="3" customWidth="1"/>
    <col min="15619" max="15619" width="12.42578125" style="3" customWidth="1"/>
    <col min="15620" max="15872" width="9.140625" style="3"/>
    <col min="15873" max="15873" width="16.85546875" style="3" bestFit="1" customWidth="1"/>
    <col min="15874" max="15874" width="9.7109375" style="3" customWidth="1"/>
    <col min="15875" max="15875" width="12.42578125" style="3" customWidth="1"/>
    <col min="15876" max="16128" width="9.140625" style="3"/>
    <col min="16129" max="16129" width="16.85546875" style="3" bestFit="1" customWidth="1"/>
    <col min="16130" max="16130" width="9.7109375" style="3" customWidth="1"/>
    <col min="16131" max="16131" width="12.42578125" style="3" customWidth="1"/>
    <col min="16132" max="16384" width="9.140625" style="3"/>
  </cols>
  <sheetData>
    <row r="1" spans="1:21" ht="16.5" thickBot="1">
      <c r="A1" s="1"/>
      <c r="B1" s="1"/>
      <c r="C1" s="1"/>
      <c r="D1" s="1"/>
      <c r="E1" s="1"/>
      <c r="F1" s="1"/>
      <c r="G1" s="1"/>
      <c r="H1" s="2" t="s">
        <v>0</v>
      </c>
      <c r="I1" s="140">
        <v>3</v>
      </c>
      <c r="K1" s="4" t="s">
        <v>1</v>
      </c>
      <c r="L1" s="5"/>
      <c r="M1" s="5"/>
      <c r="N1" s="5"/>
      <c r="O1" s="5"/>
      <c r="P1" s="5"/>
      <c r="Q1" s="5"/>
      <c r="R1" s="5"/>
      <c r="S1" s="5"/>
      <c r="T1" s="5"/>
      <c r="U1" s="6"/>
    </row>
    <row r="2" spans="1:21">
      <c r="A2" s="1"/>
      <c r="B2" s="1"/>
      <c r="C2" s="1"/>
      <c r="D2" s="1"/>
      <c r="E2" s="1"/>
      <c r="F2" s="1"/>
      <c r="G2" s="1"/>
      <c r="H2" s="1"/>
      <c r="I2" s="1"/>
      <c r="K2" s="7" t="s">
        <v>2</v>
      </c>
      <c r="L2" s="8"/>
      <c r="M2" s="8"/>
      <c r="N2" s="8"/>
      <c r="O2" s="8"/>
      <c r="P2" s="8"/>
      <c r="Q2" s="8"/>
      <c r="R2" s="8"/>
      <c r="S2" s="8"/>
      <c r="T2" s="8"/>
      <c r="U2" s="9"/>
    </row>
    <row r="3" spans="1:21">
      <c r="A3" s="1"/>
      <c r="B3" s="1"/>
      <c r="C3" s="1"/>
      <c r="D3" s="1"/>
      <c r="E3" s="1"/>
      <c r="F3" s="1"/>
      <c r="G3" s="1"/>
      <c r="H3" s="1"/>
      <c r="I3" s="1"/>
      <c r="K3" s="7" t="s">
        <v>3</v>
      </c>
      <c r="L3" s="8"/>
      <c r="M3" s="8"/>
      <c r="N3" s="8"/>
      <c r="O3" s="8"/>
      <c r="P3" s="8"/>
      <c r="Q3" s="8"/>
      <c r="R3" s="8"/>
      <c r="S3" s="8"/>
      <c r="T3" s="8"/>
      <c r="U3" s="9"/>
    </row>
    <row r="4" spans="1:21" ht="15.75" thickBot="1">
      <c r="A4" s="10"/>
      <c r="B4" s="1"/>
      <c r="C4" s="1"/>
      <c r="D4" s="1"/>
      <c r="E4" s="1"/>
      <c r="F4" s="11">
        <v>0.14000000000000001</v>
      </c>
      <c r="G4" s="12">
        <v>0.1</v>
      </c>
      <c r="H4" s="12">
        <v>0.03</v>
      </c>
      <c r="I4" s="1"/>
      <c r="K4" s="7" t="s">
        <v>4</v>
      </c>
      <c r="L4" s="8"/>
      <c r="M4" s="8"/>
      <c r="N4" s="8"/>
      <c r="O4" s="8"/>
      <c r="P4" s="8"/>
      <c r="Q4" s="8"/>
      <c r="R4" s="8"/>
      <c r="S4" s="8"/>
      <c r="T4" s="8"/>
      <c r="U4" s="9"/>
    </row>
    <row r="5" spans="1:21" ht="26.25" thickBot="1">
      <c r="A5" s="13" t="s">
        <v>5</v>
      </c>
      <c r="B5" s="14" t="s">
        <v>6</v>
      </c>
      <c r="C5" s="15" t="s">
        <v>7</v>
      </c>
      <c r="D5" s="16" t="s">
        <v>8</v>
      </c>
      <c r="E5" s="15" t="s">
        <v>9</v>
      </c>
      <c r="F5" s="15" t="s">
        <v>10</v>
      </c>
      <c r="G5" s="15" t="s">
        <v>11</v>
      </c>
      <c r="H5" s="15" t="s">
        <v>12</v>
      </c>
      <c r="I5" s="17" t="s">
        <v>13</v>
      </c>
      <c r="K5" s="7" t="s">
        <v>14</v>
      </c>
      <c r="L5" s="8"/>
      <c r="M5" s="8"/>
      <c r="N5" s="8"/>
      <c r="O5" s="8"/>
      <c r="P5" s="8"/>
      <c r="Q5" s="8"/>
      <c r="R5" s="8"/>
      <c r="S5" s="8"/>
      <c r="T5" s="8"/>
      <c r="U5" s="9"/>
    </row>
    <row r="6" spans="1:21">
      <c r="A6" s="18" t="s">
        <v>15</v>
      </c>
      <c r="B6" s="19">
        <v>1</v>
      </c>
      <c r="C6" s="20">
        <v>110</v>
      </c>
      <c r="D6" s="135">
        <v>0</v>
      </c>
      <c r="E6" s="135">
        <f>C6*$I$1</f>
        <v>330</v>
      </c>
      <c r="F6" s="135">
        <f>E6*$F$4</f>
        <v>46.2</v>
      </c>
      <c r="G6" s="135">
        <f>E6*$G$4</f>
        <v>33</v>
      </c>
      <c r="H6" s="135">
        <f>E6*$H$4</f>
        <v>9.9</v>
      </c>
      <c r="I6" s="136">
        <f>E6-F6-G6-H6+D6</f>
        <v>240.9</v>
      </c>
      <c r="K6" s="7" t="s">
        <v>16</v>
      </c>
      <c r="L6" s="8"/>
      <c r="M6" s="8"/>
      <c r="N6" s="8"/>
      <c r="O6" s="8"/>
      <c r="P6" s="8"/>
      <c r="Q6" s="8"/>
      <c r="R6" s="8"/>
      <c r="S6" s="8"/>
      <c r="T6" s="8"/>
      <c r="U6" s="9"/>
    </row>
    <row r="7" spans="1:21">
      <c r="A7" s="21" t="s">
        <v>17</v>
      </c>
      <c r="B7" s="22">
        <v>2</v>
      </c>
      <c r="C7" s="23">
        <v>125</v>
      </c>
      <c r="D7" s="137">
        <v>30</v>
      </c>
      <c r="E7" s="135">
        <f t="shared" ref="E7:E15" si="0">C7*$I$1</f>
        <v>375</v>
      </c>
      <c r="F7" s="135">
        <f t="shared" ref="F7:F15" si="1">E7*$F$4</f>
        <v>52.500000000000007</v>
      </c>
      <c r="G7" s="135">
        <f t="shared" ref="G7:G15" si="2">E7*$G$4</f>
        <v>37.5</v>
      </c>
      <c r="H7" s="135">
        <f t="shared" ref="H7:H15" si="3">E7*$H$4</f>
        <v>11.25</v>
      </c>
      <c r="I7" s="136">
        <f t="shared" ref="I7:I15" si="4">E7-F7-G7-H7+D7</f>
        <v>303.75</v>
      </c>
      <c r="K7" s="7" t="s">
        <v>18</v>
      </c>
      <c r="L7" s="8"/>
      <c r="M7" s="8"/>
      <c r="N7" s="8"/>
      <c r="O7" s="8"/>
      <c r="P7" s="8"/>
      <c r="Q7" s="8"/>
      <c r="R7" s="8"/>
      <c r="S7" s="8"/>
      <c r="T7" s="8"/>
      <c r="U7" s="9"/>
    </row>
    <row r="8" spans="1:21">
      <c r="A8" s="21" t="s">
        <v>19</v>
      </c>
      <c r="B8" s="19">
        <v>3</v>
      </c>
      <c r="C8" s="24">
        <v>140</v>
      </c>
      <c r="D8" s="138">
        <v>30</v>
      </c>
      <c r="E8" s="135">
        <f t="shared" si="0"/>
        <v>420</v>
      </c>
      <c r="F8" s="135">
        <f t="shared" si="1"/>
        <v>58.800000000000004</v>
      </c>
      <c r="G8" s="135">
        <f t="shared" si="2"/>
        <v>42</v>
      </c>
      <c r="H8" s="135">
        <f t="shared" si="3"/>
        <v>12.6</v>
      </c>
      <c r="I8" s="136">
        <f t="shared" si="4"/>
        <v>336.59999999999997</v>
      </c>
      <c r="K8" s="7" t="s">
        <v>20</v>
      </c>
      <c r="L8" s="8"/>
      <c r="M8" s="8"/>
      <c r="N8" s="8"/>
      <c r="O8" s="8"/>
      <c r="P8" s="8"/>
      <c r="Q8" s="8"/>
      <c r="R8" s="8"/>
      <c r="S8" s="8"/>
      <c r="T8" s="8"/>
      <c r="U8" s="9"/>
    </row>
    <row r="9" spans="1:21">
      <c r="A9" s="21" t="s">
        <v>21</v>
      </c>
      <c r="B9" s="22">
        <v>4</v>
      </c>
      <c r="C9" s="24">
        <v>142</v>
      </c>
      <c r="D9" s="138">
        <v>30</v>
      </c>
      <c r="E9" s="135">
        <f t="shared" si="0"/>
        <v>426</v>
      </c>
      <c r="F9" s="135">
        <f t="shared" si="1"/>
        <v>59.640000000000008</v>
      </c>
      <c r="G9" s="135">
        <f t="shared" si="2"/>
        <v>42.6</v>
      </c>
      <c r="H9" s="135">
        <f t="shared" si="3"/>
        <v>12.78</v>
      </c>
      <c r="I9" s="136">
        <f t="shared" si="4"/>
        <v>340.98</v>
      </c>
      <c r="K9" s="7" t="s">
        <v>22</v>
      </c>
      <c r="L9" s="8"/>
      <c r="M9" s="8"/>
      <c r="N9" s="8"/>
      <c r="O9" s="8"/>
      <c r="P9" s="8"/>
      <c r="Q9" s="8"/>
      <c r="R9" s="8"/>
      <c r="S9" s="8"/>
      <c r="T9" s="8"/>
      <c r="U9" s="9"/>
    </row>
    <row r="10" spans="1:21">
      <c r="A10" s="21" t="s">
        <v>23</v>
      </c>
      <c r="B10" s="19">
        <v>5</v>
      </c>
      <c r="C10" s="24">
        <v>115</v>
      </c>
      <c r="D10" s="138">
        <v>0</v>
      </c>
      <c r="E10" s="135">
        <f t="shared" si="0"/>
        <v>345</v>
      </c>
      <c r="F10" s="135">
        <f t="shared" si="1"/>
        <v>48.300000000000004</v>
      </c>
      <c r="G10" s="135">
        <f t="shared" si="2"/>
        <v>34.5</v>
      </c>
      <c r="H10" s="135">
        <f t="shared" si="3"/>
        <v>10.35</v>
      </c>
      <c r="I10" s="136">
        <f t="shared" si="4"/>
        <v>251.85</v>
      </c>
      <c r="K10" s="7" t="s">
        <v>24</v>
      </c>
      <c r="L10" s="8"/>
      <c r="M10" s="8"/>
      <c r="N10" s="8"/>
      <c r="O10" s="8"/>
      <c r="P10" s="8"/>
      <c r="Q10" s="8"/>
      <c r="R10" s="8"/>
      <c r="S10" s="8"/>
      <c r="T10" s="8"/>
      <c r="U10" s="9"/>
    </row>
    <row r="11" spans="1:21">
      <c r="A11" s="21" t="s">
        <v>25</v>
      </c>
      <c r="B11" s="22">
        <v>6</v>
      </c>
      <c r="C11" s="24">
        <v>100</v>
      </c>
      <c r="D11" s="138">
        <v>0</v>
      </c>
      <c r="E11" s="135">
        <f t="shared" si="0"/>
        <v>300</v>
      </c>
      <c r="F11" s="135">
        <f t="shared" si="1"/>
        <v>42.000000000000007</v>
      </c>
      <c r="G11" s="135">
        <f t="shared" si="2"/>
        <v>30</v>
      </c>
      <c r="H11" s="135">
        <f t="shared" si="3"/>
        <v>9</v>
      </c>
      <c r="I11" s="136">
        <f t="shared" si="4"/>
        <v>219</v>
      </c>
      <c r="K11" s="146" t="s">
        <v>108</v>
      </c>
      <c r="L11" s="8"/>
      <c r="M11" s="8"/>
      <c r="N11" s="8"/>
      <c r="O11" s="8"/>
      <c r="P11" s="8"/>
      <c r="Q11" s="8"/>
      <c r="R11" s="8"/>
      <c r="S11" s="8"/>
      <c r="T11" s="8"/>
      <c r="U11" s="9"/>
    </row>
    <row r="12" spans="1:21">
      <c r="A12" s="21" t="s">
        <v>26</v>
      </c>
      <c r="B12" s="19">
        <v>7</v>
      </c>
      <c r="C12" s="24">
        <v>147</v>
      </c>
      <c r="D12" s="138">
        <v>30</v>
      </c>
      <c r="E12" s="135">
        <f t="shared" si="0"/>
        <v>441</v>
      </c>
      <c r="F12" s="135">
        <f t="shared" si="1"/>
        <v>61.740000000000009</v>
      </c>
      <c r="G12" s="135">
        <f t="shared" si="2"/>
        <v>44.1</v>
      </c>
      <c r="H12" s="135">
        <f t="shared" si="3"/>
        <v>13.229999999999999</v>
      </c>
      <c r="I12" s="136">
        <f t="shared" si="4"/>
        <v>351.92999999999995</v>
      </c>
      <c r="K12" s="7" t="s">
        <v>27</v>
      </c>
      <c r="L12" s="8"/>
      <c r="M12" s="8"/>
      <c r="N12" s="8"/>
      <c r="O12" s="8"/>
      <c r="P12" s="8"/>
      <c r="Q12" s="8"/>
      <c r="R12" s="8"/>
      <c r="S12" s="8"/>
      <c r="T12" s="8"/>
      <c r="U12" s="9"/>
    </row>
    <row r="13" spans="1:21">
      <c r="A13" s="21" t="s">
        <v>28</v>
      </c>
      <c r="B13" s="22">
        <v>8</v>
      </c>
      <c r="C13" s="24">
        <v>150</v>
      </c>
      <c r="D13" s="138">
        <v>30</v>
      </c>
      <c r="E13" s="135">
        <f t="shared" si="0"/>
        <v>450</v>
      </c>
      <c r="F13" s="135">
        <f t="shared" si="1"/>
        <v>63.000000000000007</v>
      </c>
      <c r="G13" s="135">
        <f t="shared" si="2"/>
        <v>45</v>
      </c>
      <c r="H13" s="135">
        <f t="shared" si="3"/>
        <v>13.5</v>
      </c>
      <c r="I13" s="136">
        <f t="shared" si="4"/>
        <v>358.5</v>
      </c>
      <c r="K13" s="7" t="s">
        <v>29</v>
      </c>
      <c r="L13" s="8"/>
      <c r="M13" s="8"/>
      <c r="N13" s="8"/>
      <c r="O13" s="8"/>
      <c r="P13" s="8"/>
      <c r="Q13" s="8"/>
      <c r="R13" s="8"/>
      <c r="S13" s="8"/>
      <c r="T13" s="8"/>
      <c r="U13" s="9"/>
    </row>
    <row r="14" spans="1:21" ht="15.75" thickBot="1">
      <c r="A14" s="21" t="s">
        <v>30</v>
      </c>
      <c r="B14" s="19">
        <v>9</v>
      </c>
      <c r="C14" s="24">
        <v>112</v>
      </c>
      <c r="D14" s="138">
        <v>0</v>
      </c>
      <c r="E14" s="135">
        <f t="shared" si="0"/>
        <v>336</v>
      </c>
      <c r="F14" s="135">
        <f t="shared" si="1"/>
        <v>47.040000000000006</v>
      </c>
      <c r="G14" s="135">
        <f t="shared" si="2"/>
        <v>33.6</v>
      </c>
      <c r="H14" s="135">
        <f t="shared" si="3"/>
        <v>10.08</v>
      </c>
      <c r="I14" s="136">
        <f t="shared" si="4"/>
        <v>245.27999999999997</v>
      </c>
      <c r="K14" s="25" t="s">
        <v>31</v>
      </c>
      <c r="L14" s="26"/>
      <c r="M14" s="26"/>
      <c r="N14" s="26"/>
      <c r="O14" s="26"/>
      <c r="P14" s="26"/>
      <c r="Q14" s="26"/>
      <c r="R14" s="26"/>
      <c r="S14" s="26"/>
      <c r="T14" s="26"/>
      <c r="U14" s="27"/>
    </row>
    <row r="15" spans="1:21" ht="15.75" thickBot="1">
      <c r="A15" s="28" t="s">
        <v>32</v>
      </c>
      <c r="B15" s="22">
        <v>10</v>
      </c>
      <c r="C15" s="29">
        <v>135</v>
      </c>
      <c r="D15" s="139">
        <v>30</v>
      </c>
      <c r="E15" s="135">
        <f t="shared" si="0"/>
        <v>405</v>
      </c>
      <c r="F15" s="135">
        <f t="shared" si="1"/>
        <v>56.7</v>
      </c>
      <c r="G15" s="135">
        <f t="shared" si="2"/>
        <v>40.5</v>
      </c>
      <c r="H15" s="135">
        <f t="shared" si="3"/>
        <v>12.15</v>
      </c>
      <c r="I15" s="136">
        <f t="shared" si="4"/>
        <v>325.65000000000003</v>
      </c>
      <c r="S15" s="30"/>
      <c r="T15" s="30"/>
      <c r="U15" s="30"/>
    </row>
    <row r="16" spans="1:21">
      <c r="B16" s="31" t="s">
        <v>33</v>
      </c>
      <c r="C16" s="32">
        <f>MIN(C6:C15)</f>
        <v>100</v>
      </c>
      <c r="D16" s="32">
        <f t="shared" ref="D16:I16" si="5">MIN(D6:D15)</f>
        <v>0</v>
      </c>
      <c r="E16" s="32">
        <f t="shared" si="5"/>
        <v>300</v>
      </c>
      <c r="F16" s="32">
        <f t="shared" si="5"/>
        <v>42.000000000000007</v>
      </c>
      <c r="G16" s="32">
        <f t="shared" si="5"/>
        <v>30</v>
      </c>
      <c r="H16" s="32">
        <f t="shared" si="5"/>
        <v>9</v>
      </c>
      <c r="I16" s="32">
        <f t="shared" si="5"/>
        <v>219</v>
      </c>
      <c r="S16" s="30"/>
      <c r="T16" s="30"/>
      <c r="U16" s="30"/>
    </row>
    <row r="17" spans="1:21">
      <c r="B17" s="33" t="s">
        <v>34</v>
      </c>
      <c r="C17" s="34">
        <f>MAX(C6:C15)</f>
        <v>150</v>
      </c>
      <c r="D17" s="34">
        <f t="shared" ref="D17:I17" si="6">MAX(D6:D15)</f>
        <v>30</v>
      </c>
      <c r="E17" s="34">
        <f t="shared" si="6"/>
        <v>450</v>
      </c>
      <c r="F17" s="34">
        <f t="shared" si="6"/>
        <v>63.000000000000007</v>
      </c>
      <c r="G17" s="34">
        <f t="shared" si="6"/>
        <v>45</v>
      </c>
      <c r="H17" s="34">
        <f t="shared" si="6"/>
        <v>13.5</v>
      </c>
      <c r="I17" s="34">
        <f t="shared" si="6"/>
        <v>358.5</v>
      </c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</row>
    <row r="18" spans="1:21" ht="15.75" thickBot="1">
      <c r="B18" s="35" t="s">
        <v>35</v>
      </c>
      <c r="C18" s="36">
        <f>AVERAGE(C6:C15)</f>
        <v>127.6</v>
      </c>
      <c r="D18" s="36">
        <f t="shared" ref="D18:I18" si="7">AVERAGE(D6:D15)</f>
        <v>18</v>
      </c>
      <c r="E18" s="36">
        <f t="shared" si="7"/>
        <v>382.8</v>
      </c>
      <c r="F18" s="36">
        <f t="shared" si="7"/>
        <v>53.592000000000006</v>
      </c>
      <c r="G18" s="36">
        <f t="shared" si="7"/>
        <v>38.28</v>
      </c>
      <c r="H18" s="36">
        <f t="shared" si="7"/>
        <v>11.484</v>
      </c>
      <c r="I18" s="36">
        <f t="shared" si="7"/>
        <v>297.44400000000002</v>
      </c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</row>
    <row r="19" spans="1:21" ht="15" customHeight="1">
      <c r="F19" s="1"/>
      <c r="G19" s="1"/>
      <c r="H19" s="1"/>
      <c r="I19" s="1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</row>
    <row r="20" spans="1:21" ht="15.75" thickBot="1"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</row>
    <row r="21" spans="1:21" ht="45.75" thickBot="1">
      <c r="A21" s="37" t="s">
        <v>36</v>
      </c>
      <c r="B21" s="38">
        <f>COUNTIF(D6:D15,"&gt;0")</f>
        <v>6</v>
      </c>
      <c r="D21" s="39" t="s">
        <v>37</v>
      </c>
      <c r="E21" s="141">
        <f>SUM(I6:I15)</f>
        <v>2974.44</v>
      </c>
    </row>
    <row r="22" spans="1:21" ht="52.5" thickBot="1">
      <c r="A22" s="41" t="s">
        <v>38</v>
      </c>
      <c r="B22" s="40">
        <f>SUMIF(E6:E15,"&gt;400")</f>
        <v>2142</v>
      </c>
    </row>
  </sheetData>
  <conditionalFormatting sqref="C6:C15">
    <cfRule type="dataBar" priority="1">
      <dataBar>
        <cfvo type="num" val="&quot;&lt;120&quot;"/>
        <cfvo type="max"/>
        <color rgb="FF638EC6"/>
      </dataBar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/>
  </sheetPr>
  <dimension ref="A2:I29"/>
  <sheetViews>
    <sheetView workbookViewId="0">
      <selection activeCell="D8" sqref="D8"/>
    </sheetView>
  </sheetViews>
  <sheetFormatPr defaultRowHeight="15"/>
  <cols>
    <col min="1" max="1" width="23.28515625" style="3" customWidth="1"/>
    <col min="2" max="3" width="9.140625" style="3"/>
    <col min="4" max="4" width="24.140625" style="3" customWidth="1"/>
    <col min="5" max="7" width="9.140625" style="3"/>
    <col min="8" max="8" width="24" style="3" customWidth="1"/>
    <col min="9" max="256" width="9.140625" style="3"/>
    <col min="257" max="257" width="23.28515625" style="3" customWidth="1"/>
    <col min="258" max="259" width="9.140625" style="3"/>
    <col min="260" max="260" width="24.140625" style="3" customWidth="1"/>
    <col min="261" max="263" width="9.140625" style="3"/>
    <col min="264" max="264" width="18.28515625" style="3" customWidth="1"/>
    <col min="265" max="512" width="9.140625" style="3"/>
    <col min="513" max="513" width="23.28515625" style="3" customWidth="1"/>
    <col min="514" max="515" width="9.140625" style="3"/>
    <col min="516" max="516" width="24.140625" style="3" customWidth="1"/>
    <col min="517" max="519" width="9.140625" style="3"/>
    <col min="520" max="520" width="18.28515625" style="3" customWidth="1"/>
    <col min="521" max="768" width="9.140625" style="3"/>
    <col min="769" max="769" width="23.28515625" style="3" customWidth="1"/>
    <col min="770" max="771" width="9.140625" style="3"/>
    <col min="772" max="772" width="24.140625" style="3" customWidth="1"/>
    <col min="773" max="775" width="9.140625" style="3"/>
    <col min="776" max="776" width="18.28515625" style="3" customWidth="1"/>
    <col min="777" max="1024" width="9.140625" style="3"/>
    <col min="1025" max="1025" width="23.28515625" style="3" customWidth="1"/>
    <col min="1026" max="1027" width="9.140625" style="3"/>
    <col min="1028" max="1028" width="24.140625" style="3" customWidth="1"/>
    <col min="1029" max="1031" width="9.140625" style="3"/>
    <col min="1032" max="1032" width="18.28515625" style="3" customWidth="1"/>
    <col min="1033" max="1280" width="9.140625" style="3"/>
    <col min="1281" max="1281" width="23.28515625" style="3" customWidth="1"/>
    <col min="1282" max="1283" width="9.140625" style="3"/>
    <col min="1284" max="1284" width="24.140625" style="3" customWidth="1"/>
    <col min="1285" max="1287" width="9.140625" style="3"/>
    <col min="1288" max="1288" width="18.28515625" style="3" customWidth="1"/>
    <col min="1289" max="1536" width="9.140625" style="3"/>
    <col min="1537" max="1537" width="23.28515625" style="3" customWidth="1"/>
    <col min="1538" max="1539" width="9.140625" style="3"/>
    <col min="1540" max="1540" width="24.140625" style="3" customWidth="1"/>
    <col min="1541" max="1543" width="9.140625" style="3"/>
    <col min="1544" max="1544" width="18.28515625" style="3" customWidth="1"/>
    <col min="1545" max="1792" width="9.140625" style="3"/>
    <col min="1793" max="1793" width="23.28515625" style="3" customWidth="1"/>
    <col min="1794" max="1795" width="9.140625" style="3"/>
    <col min="1796" max="1796" width="24.140625" style="3" customWidth="1"/>
    <col min="1797" max="1799" width="9.140625" style="3"/>
    <col min="1800" max="1800" width="18.28515625" style="3" customWidth="1"/>
    <col min="1801" max="2048" width="9.140625" style="3"/>
    <col min="2049" max="2049" width="23.28515625" style="3" customWidth="1"/>
    <col min="2050" max="2051" width="9.140625" style="3"/>
    <col min="2052" max="2052" width="24.140625" style="3" customWidth="1"/>
    <col min="2053" max="2055" width="9.140625" style="3"/>
    <col min="2056" max="2056" width="18.28515625" style="3" customWidth="1"/>
    <col min="2057" max="2304" width="9.140625" style="3"/>
    <col min="2305" max="2305" width="23.28515625" style="3" customWidth="1"/>
    <col min="2306" max="2307" width="9.140625" style="3"/>
    <col min="2308" max="2308" width="24.140625" style="3" customWidth="1"/>
    <col min="2309" max="2311" width="9.140625" style="3"/>
    <col min="2312" max="2312" width="18.28515625" style="3" customWidth="1"/>
    <col min="2313" max="2560" width="9.140625" style="3"/>
    <col min="2561" max="2561" width="23.28515625" style="3" customWidth="1"/>
    <col min="2562" max="2563" width="9.140625" style="3"/>
    <col min="2564" max="2564" width="24.140625" style="3" customWidth="1"/>
    <col min="2565" max="2567" width="9.140625" style="3"/>
    <col min="2568" max="2568" width="18.28515625" style="3" customWidth="1"/>
    <col min="2569" max="2816" width="9.140625" style="3"/>
    <col min="2817" max="2817" width="23.28515625" style="3" customWidth="1"/>
    <col min="2818" max="2819" width="9.140625" style="3"/>
    <col min="2820" max="2820" width="24.140625" style="3" customWidth="1"/>
    <col min="2821" max="2823" width="9.140625" style="3"/>
    <col min="2824" max="2824" width="18.28515625" style="3" customWidth="1"/>
    <col min="2825" max="3072" width="9.140625" style="3"/>
    <col min="3073" max="3073" width="23.28515625" style="3" customWidth="1"/>
    <col min="3074" max="3075" width="9.140625" style="3"/>
    <col min="3076" max="3076" width="24.140625" style="3" customWidth="1"/>
    <col min="3077" max="3079" width="9.140625" style="3"/>
    <col min="3080" max="3080" width="18.28515625" style="3" customWidth="1"/>
    <col min="3081" max="3328" width="9.140625" style="3"/>
    <col min="3329" max="3329" width="23.28515625" style="3" customWidth="1"/>
    <col min="3330" max="3331" width="9.140625" style="3"/>
    <col min="3332" max="3332" width="24.140625" style="3" customWidth="1"/>
    <col min="3333" max="3335" width="9.140625" style="3"/>
    <col min="3336" max="3336" width="18.28515625" style="3" customWidth="1"/>
    <col min="3337" max="3584" width="9.140625" style="3"/>
    <col min="3585" max="3585" width="23.28515625" style="3" customWidth="1"/>
    <col min="3586" max="3587" width="9.140625" style="3"/>
    <col min="3588" max="3588" width="24.140625" style="3" customWidth="1"/>
    <col min="3589" max="3591" width="9.140625" style="3"/>
    <col min="3592" max="3592" width="18.28515625" style="3" customWidth="1"/>
    <col min="3593" max="3840" width="9.140625" style="3"/>
    <col min="3841" max="3841" width="23.28515625" style="3" customWidth="1"/>
    <col min="3842" max="3843" width="9.140625" style="3"/>
    <col min="3844" max="3844" width="24.140625" style="3" customWidth="1"/>
    <col min="3845" max="3847" width="9.140625" style="3"/>
    <col min="3848" max="3848" width="18.28515625" style="3" customWidth="1"/>
    <col min="3849" max="4096" width="9.140625" style="3"/>
    <col min="4097" max="4097" width="23.28515625" style="3" customWidth="1"/>
    <col min="4098" max="4099" width="9.140625" style="3"/>
    <col min="4100" max="4100" width="24.140625" style="3" customWidth="1"/>
    <col min="4101" max="4103" width="9.140625" style="3"/>
    <col min="4104" max="4104" width="18.28515625" style="3" customWidth="1"/>
    <col min="4105" max="4352" width="9.140625" style="3"/>
    <col min="4353" max="4353" width="23.28515625" style="3" customWidth="1"/>
    <col min="4354" max="4355" width="9.140625" style="3"/>
    <col min="4356" max="4356" width="24.140625" style="3" customWidth="1"/>
    <col min="4357" max="4359" width="9.140625" style="3"/>
    <col min="4360" max="4360" width="18.28515625" style="3" customWidth="1"/>
    <col min="4361" max="4608" width="9.140625" style="3"/>
    <col min="4609" max="4609" width="23.28515625" style="3" customWidth="1"/>
    <col min="4610" max="4611" width="9.140625" style="3"/>
    <col min="4612" max="4612" width="24.140625" style="3" customWidth="1"/>
    <col min="4613" max="4615" width="9.140625" style="3"/>
    <col min="4616" max="4616" width="18.28515625" style="3" customWidth="1"/>
    <col min="4617" max="4864" width="9.140625" style="3"/>
    <col min="4865" max="4865" width="23.28515625" style="3" customWidth="1"/>
    <col min="4866" max="4867" width="9.140625" style="3"/>
    <col min="4868" max="4868" width="24.140625" style="3" customWidth="1"/>
    <col min="4869" max="4871" width="9.140625" style="3"/>
    <col min="4872" max="4872" width="18.28515625" style="3" customWidth="1"/>
    <col min="4873" max="5120" width="9.140625" style="3"/>
    <col min="5121" max="5121" width="23.28515625" style="3" customWidth="1"/>
    <col min="5122" max="5123" width="9.140625" style="3"/>
    <col min="5124" max="5124" width="24.140625" style="3" customWidth="1"/>
    <col min="5125" max="5127" width="9.140625" style="3"/>
    <col min="5128" max="5128" width="18.28515625" style="3" customWidth="1"/>
    <col min="5129" max="5376" width="9.140625" style="3"/>
    <col min="5377" max="5377" width="23.28515625" style="3" customWidth="1"/>
    <col min="5378" max="5379" width="9.140625" style="3"/>
    <col min="5380" max="5380" width="24.140625" style="3" customWidth="1"/>
    <col min="5381" max="5383" width="9.140625" style="3"/>
    <col min="5384" max="5384" width="18.28515625" style="3" customWidth="1"/>
    <col min="5385" max="5632" width="9.140625" style="3"/>
    <col min="5633" max="5633" width="23.28515625" style="3" customWidth="1"/>
    <col min="5634" max="5635" width="9.140625" style="3"/>
    <col min="5636" max="5636" width="24.140625" style="3" customWidth="1"/>
    <col min="5637" max="5639" width="9.140625" style="3"/>
    <col min="5640" max="5640" width="18.28515625" style="3" customWidth="1"/>
    <col min="5641" max="5888" width="9.140625" style="3"/>
    <col min="5889" max="5889" width="23.28515625" style="3" customWidth="1"/>
    <col min="5890" max="5891" width="9.140625" style="3"/>
    <col min="5892" max="5892" width="24.140625" style="3" customWidth="1"/>
    <col min="5893" max="5895" width="9.140625" style="3"/>
    <col min="5896" max="5896" width="18.28515625" style="3" customWidth="1"/>
    <col min="5897" max="6144" width="9.140625" style="3"/>
    <col min="6145" max="6145" width="23.28515625" style="3" customWidth="1"/>
    <col min="6146" max="6147" width="9.140625" style="3"/>
    <col min="6148" max="6148" width="24.140625" style="3" customWidth="1"/>
    <col min="6149" max="6151" width="9.140625" style="3"/>
    <col min="6152" max="6152" width="18.28515625" style="3" customWidth="1"/>
    <col min="6153" max="6400" width="9.140625" style="3"/>
    <col min="6401" max="6401" width="23.28515625" style="3" customWidth="1"/>
    <col min="6402" max="6403" width="9.140625" style="3"/>
    <col min="6404" max="6404" width="24.140625" style="3" customWidth="1"/>
    <col min="6405" max="6407" width="9.140625" style="3"/>
    <col min="6408" max="6408" width="18.28515625" style="3" customWidth="1"/>
    <col min="6409" max="6656" width="9.140625" style="3"/>
    <col min="6657" max="6657" width="23.28515625" style="3" customWidth="1"/>
    <col min="6658" max="6659" width="9.140625" style="3"/>
    <col min="6660" max="6660" width="24.140625" style="3" customWidth="1"/>
    <col min="6661" max="6663" width="9.140625" style="3"/>
    <col min="6664" max="6664" width="18.28515625" style="3" customWidth="1"/>
    <col min="6665" max="6912" width="9.140625" style="3"/>
    <col min="6913" max="6913" width="23.28515625" style="3" customWidth="1"/>
    <col min="6914" max="6915" width="9.140625" style="3"/>
    <col min="6916" max="6916" width="24.140625" style="3" customWidth="1"/>
    <col min="6917" max="6919" width="9.140625" style="3"/>
    <col min="6920" max="6920" width="18.28515625" style="3" customWidth="1"/>
    <col min="6921" max="7168" width="9.140625" style="3"/>
    <col min="7169" max="7169" width="23.28515625" style="3" customWidth="1"/>
    <col min="7170" max="7171" width="9.140625" style="3"/>
    <col min="7172" max="7172" width="24.140625" style="3" customWidth="1"/>
    <col min="7173" max="7175" width="9.140625" style="3"/>
    <col min="7176" max="7176" width="18.28515625" style="3" customWidth="1"/>
    <col min="7177" max="7424" width="9.140625" style="3"/>
    <col min="7425" max="7425" width="23.28515625" style="3" customWidth="1"/>
    <col min="7426" max="7427" width="9.140625" style="3"/>
    <col min="7428" max="7428" width="24.140625" style="3" customWidth="1"/>
    <col min="7429" max="7431" width="9.140625" style="3"/>
    <col min="7432" max="7432" width="18.28515625" style="3" customWidth="1"/>
    <col min="7433" max="7680" width="9.140625" style="3"/>
    <col min="7681" max="7681" width="23.28515625" style="3" customWidth="1"/>
    <col min="7682" max="7683" width="9.140625" style="3"/>
    <col min="7684" max="7684" width="24.140625" style="3" customWidth="1"/>
    <col min="7685" max="7687" width="9.140625" style="3"/>
    <col min="7688" max="7688" width="18.28515625" style="3" customWidth="1"/>
    <col min="7689" max="7936" width="9.140625" style="3"/>
    <col min="7937" max="7937" width="23.28515625" style="3" customWidth="1"/>
    <col min="7938" max="7939" width="9.140625" style="3"/>
    <col min="7940" max="7940" width="24.140625" style="3" customWidth="1"/>
    <col min="7941" max="7943" width="9.140625" style="3"/>
    <col min="7944" max="7944" width="18.28515625" style="3" customWidth="1"/>
    <col min="7945" max="8192" width="9.140625" style="3"/>
    <col min="8193" max="8193" width="23.28515625" style="3" customWidth="1"/>
    <col min="8194" max="8195" width="9.140625" style="3"/>
    <col min="8196" max="8196" width="24.140625" style="3" customWidth="1"/>
    <col min="8197" max="8199" width="9.140625" style="3"/>
    <col min="8200" max="8200" width="18.28515625" style="3" customWidth="1"/>
    <col min="8201" max="8448" width="9.140625" style="3"/>
    <col min="8449" max="8449" width="23.28515625" style="3" customWidth="1"/>
    <col min="8450" max="8451" width="9.140625" style="3"/>
    <col min="8452" max="8452" width="24.140625" style="3" customWidth="1"/>
    <col min="8453" max="8455" width="9.140625" style="3"/>
    <col min="8456" max="8456" width="18.28515625" style="3" customWidth="1"/>
    <col min="8457" max="8704" width="9.140625" style="3"/>
    <col min="8705" max="8705" width="23.28515625" style="3" customWidth="1"/>
    <col min="8706" max="8707" width="9.140625" style="3"/>
    <col min="8708" max="8708" width="24.140625" style="3" customWidth="1"/>
    <col min="8709" max="8711" width="9.140625" style="3"/>
    <col min="8712" max="8712" width="18.28515625" style="3" customWidth="1"/>
    <col min="8713" max="8960" width="9.140625" style="3"/>
    <col min="8961" max="8961" width="23.28515625" style="3" customWidth="1"/>
    <col min="8962" max="8963" width="9.140625" style="3"/>
    <col min="8964" max="8964" width="24.140625" style="3" customWidth="1"/>
    <col min="8965" max="8967" width="9.140625" style="3"/>
    <col min="8968" max="8968" width="18.28515625" style="3" customWidth="1"/>
    <col min="8969" max="9216" width="9.140625" style="3"/>
    <col min="9217" max="9217" width="23.28515625" style="3" customWidth="1"/>
    <col min="9218" max="9219" width="9.140625" style="3"/>
    <col min="9220" max="9220" width="24.140625" style="3" customWidth="1"/>
    <col min="9221" max="9223" width="9.140625" style="3"/>
    <col min="9224" max="9224" width="18.28515625" style="3" customWidth="1"/>
    <col min="9225" max="9472" width="9.140625" style="3"/>
    <col min="9473" max="9473" width="23.28515625" style="3" customWidth="1"/>
    <col min="9474" max="9475" width="9.140625" style="3"/>
    <col min="9476" max="9476" width="24.140625" style="3" customWidth="1"/>
    <col min="9477" max="9479" width="9.140625" style="3"/>
    <col min="9480" max="9480" width="18.28515625" style="3" customWidth="1"/>
    <col min="9481" max="9728" width="9.140625" style="3"/>
    <col min="9729" max="9729" width="23.28515625" style="3" customWidth="1"/>
    <col min="9730" max="9731" width="9.140625" style="3"/>
    <col min="9732" max="9732" width="24.140625" style="3" customWidth="1"/>
    <col min="9733" max="9735" width="9.140625" style="3"/>
    <col min="9736" max="9736" width="18.28515625" style="3" customWidth="1"/>
    <col min="9737" max="9984" width="9.140625" style="3"/>
    <col min="9985" max="9985" width="23.28515625" style="3" customWidth="1"/>
    <col min="9986" max="9987" width="9.140625" style="3"/>
    <col min="9988" max="9988" width="24.140625" style="3" customWidth="1"/>
    <col min="9989" max="9991" width="9.140625" style="3"/>
    <col min="9992" max="9992" width="18.28515625" style="3" customWidth="1"/>
    <col min="9993" max="10240" width="9.140625" style="3"/>
    <col min="10241" max="10241" width="23.28515625" style="3" customWidth="1"/>
    <col min="10242" max="10243" width="9.140625" style="3"/>
    <col min="10244" max="10244" width="24.140625" style="3" customWidth="1"/>
    <col min="10245" max="10247" width="9.140625" style="3"/>
    <col min="10248" max="10248" width="18.28515625" style="3" customWidth="1"/>
    <col min="10249" max="10496" width="9.140625" style="3"/>
    <col min="10497" max="10497" width="23.28515625" style="3" customWidth="1"/>
    <col min="10498" max="10499" width="9.140625" style="3"/>
    <col min="10500" max="10500" width="24.140625" style="3" customWidth="1"/>
    <col min="10501" max="10503" width="9.140625" style="3"/>
    <col min="10504" max="10504" width="18.28515625" style="3" customWidth="1"/>
    <col min="10505" max="10752" width="9.140625" style="3"/>
    <col min="10753" max="10753" width="23.28515625" style="3" customWidth="1"/>
    <col min="10754" max="10755" width="9.140625" style="3"/>
    <col min="10756" max="10756" width="24.140625" style="3" customWidth="1"/>
    <col min="10757" max="10759" width="9.140625" style="3"/>
    <col min="10760" max="10760" width="18.28515625" style="3" customWidth="1"/>
    <col min="10761" max="11008" width="9.140625" style="3"/>
    <col min="11009" max="11009" width="23.28515625" style="3" customWidth="1"/>
    <col min="11010" max="11011" width="9.140625" style="3"/>
    <col min="11012" max="11012" width="24.140625" style="3" customWidth="1"/>
    <col min="11013" max="11015" width="9.140625" style="3"/>
    <col min="11016" max="11016" width="18.28515625" style="3" customWidth="1"/>
    <col min="11017" max="11264" width="9.140625" style="3"/>
    <col min="11265" max="11265" width="23.28515625" style="3" customWidth="1"/>
    <col min="11266" max="11267" width="9.140625" style="3"/>
    <col min="11268" max="11268" width="24.140625" style="3" customWidth="1"/>
    <col min="11269" max="11271" width="9.140625" style="3"/>
    <col min="11272" max="11272" width="18.28515625" style="3" customWidth="1"/>
    <col min="11273" max="11520" width="9.140625" style="3"/>
    <col min="11521" max="11521" width="23.28515625" style="3" customWidth="1"/>
    <col min="11522" max="11523" width="9.140625" style="3"/>
    <col min="11524" max="11524" width="24.140625" style="3" customWidth="1"/>
    <col min="11525" max="11527" width="9.140625" style="3"/>
    <col min="11528" max="11528" width="18.28515625" style="3" customWidth="1"/>
    <col min="11529" max="11776" width="9.140625" style="3"/>
    <col min="11777" max="11777" width="23.28515625" style="3" customWidth="1"/>
    <col min="11778" max="11779" width="9.140625" style="3"/>
    <col min="11780" max="11780" width="24.140625" style="3" customWidth="1"/>
    <col min="11781" max="11783" width="9.140625" style="3"/>
    <col min="11784" max="11784" width="18.28515625" style="3" customWidth="1"/>
    <col min="11785" max="12032" width="9.140625" style="3"/>
    <col min="12033" max="12033" width="23.28515625" style="3" customWidth="1"/>
    <col min="12034" max="12035" width="9.140625" style="3"/>
    <col min="12036" max="12036" width="24.140625" style="3" customWidth="1"/>
    <col min="12037" max="12039" width="9.140625" style="3"/>
    <col min="12040" max="12040" width="18.28515625" style="3" customWidth="1"/>
    <col min="12041" max="12288" width="9.140625" style="3"/>
    <col min="12289" max="12289" width="23.28515625" style="3" customWidth="1"/>
    <col min="12290" max="12291" width="9.140625" style="3"/>
    <col min="12292" max="12292" width="24.140625" style="3" customWidth="1"/>
    <col min="12293" max="12295" width="9.140625" style="3"/>
    <col min="12296" max="12296" width="18.28515625" style="3" customWidth="1"/>
    <col min="12297" max="12544" width="9.140625" style="3"/>
    <col min="12545" max="12545" width="23.28515625" style="3" customWidth="1"/>
    <col min="12546" max="12547" width="9.140625" style="3"/>
    <col min="12548" max="12548" width="24.140625" style="3" customWidth="1"/>
    <col min="12549" max="12551" width="9.140625" style="3"/>
    <col min="12552" max="12552" width="18.28515625" style="3" customWidth="1"/>
    <col min="12553" max="12800" width="9.140625" style="3"/>
    <col min="12801" max="12801" width="23.28515625" style="3" customWidth="1"/>
    <col min="12802" max="12803" width="9.140625" style="3"/>
    <col min="12804" max="12804" width="24.140625" style="3" customWidth="1"/>
    <col min="12805" max="12807" width="9.140625" style="3"/>
    <col min="12808" max="12808" width="18.28515625" style="3" customWidth="1"/>
    <col min="12809" max="13056" width="9.140625" style="3"/>
    <col min="13057" max="13057" width="23.28515625" style="3" customWidth="1"/>
    <col min="13058" max="13059" width="9.140625" style="3"/>
    <col min="13060" max="13060" width="24.140625" style="3" customWidth="1"/>
    <col min="13061" max="13063" width="9.140625" style="3"/>
    <col min="13064" max="13064" width="18.28515625" style="3" customWidth="1"/>
    <col min="13065" max="13312" width="9.140625" style="3"/>
    <col min="13313" max="13313" width="23.28515625" style="3" customWidth="1"/>
    <col min="13314" max="13315" width="9.140625" style="3"/>
    <col min="13316" max="13316" width="24.140625" style="3" customWidth="1"/>
    <col min="13317" max="13319" width="9.140625" style="3"/>
    <col min="13320" max="13320" width="18.28515625" style="3" customWidth="1"/>
    <col min="13321" max="13568" width="9.140625" style="3"/>
    <col min="13569" max="13569" width="23.28515625" style="3" customWidth="1"/>
    <col min="13570" max="13571" width="9.140625" style="3"/>
    <col min="13572" max="13572" width="24.140625" style="3" customWidth="1"/>
    <col min="13573" max="13575" width="9.140625" style="3"/>
    <col min="13576" max="13576" width="18.28515625" style="3" customWidth="1"/>
    <col min="13577" max="13824" width="9.140625" style="3"/>
    <col min="13825" max="13825" width="23.28515625" style="3" customWidth="1"/>
    <col min="13826" max="13827" width="9.140625" style="3"/>
    <col min="13828" max="13828" width="24.140625" style="3" customWidth="1"/>
    <col min="13829" max="13831" width="9.140625" style="3"/>
    <col min="13832" max="13832" width="18.28515625" style="3" customWidth="1"/>
    <col min="13833" max="14080" width="9.140625" style="3"/>
    <col min="14081" max="14081" width="23.28515625" style="3" customWidth="1"/>
    <col min="14082" max="14083" width="9.140625" style="3"/>
    <col min="14084" max="14084" width="24.140625" style="3" customWidth="1"/>
    <col min="14085" max="14087" width="9.140625" style="3"/>
    <col min="14088" max="14088" width="18.28515625" style="3" customWidth="1"/>
    <col min="14089" max="14336" width="9.140625" style="3"/>
    <col min="14337" max="14337" width="23.28515625" style="3" customWidth="1"/>
    <col min="14338" max="14339" width="9.140625" style="3"/>
    <col min="14340" max="14340" width="24.140625" style="3" customWidth="1"/>
    <col min="14341" max="14343" width="9.140625" style="3"/>
    <col min="14344" max="14344" width="18.28515625" style="3" customWidth="1"/>
    <col min="14345" max="14592" width="9.140625" style="3"/>
    <col min="14593" max="14593" width="23.28515625" style="3" customWidth="1"/>
    <col min="14594" max="14595" width="9.140625" style="3"/>
    <col min="14596" max="14596" width="24.140625" style="3" customWidth="1"/>
    <col min="14597" max="14599" width="9.140625" style="3"/>
    <col min="14600" max="14600" width="18.28515625" style="3" customWidth="1"/>
    <col min="14601" max="14848" width="9.140625" style="3"/>
    <col min="14849" max="14849" width="23.28515625" style="3" customWidth="1"/>
    <col min="14850" max="14851" width="9.140625" style="3"/>
    <col min="14852" max="14852" width="24.140625" style="3" customWidth="1"/>
    <col min="14853" max="14855" width="9.140625" style="3"/>
    <col min="14856" max="14856" width="18.28515625" style="3" customWidth="1"/>
    <col min="14857" max="15104" width="9.140625" style="3"/>
    <col min="15105" max="15105" width="23.28515625" style="3" customWidth="1"/>
    <col min="15106" max="15107" width="9.140625" style="3"/>
    <col min="15108" max="15108" width="24.140625" style="3" customWidth="1"/>
    <col min="15109" max="15111" width="9.140625" style="3"/>
    <col min="15112" max="15112" width="18.28515625" style="3" customWidth="1"/>
    <col min="15113" max="15360" width="9.140625" style="3"/>
    <col min="15361" max="15361" width="23.28515625" style="3" customWidth="1"/>
    <col min="15362" max="15363" width="9.140625" style="3"/>
    <col min="15364" max="15364" width="24.140625" style="3" customWidth="1"/>
    <col min="15365" max="15367" width="9.140625" style="3"/>
    <col min="15368" max="15368" width="18.28515625" style="3" customWidth="1"/>
    <col min="15369" max="15616" width="9.140625" style="3"/>
    <col min="15617" max="15617" width="23.28515625" style="3" customWidth="1"/>
    <col min="15618" max="15619" width="9.140625" style="3"/>
    <col min="15620" max="15620" width="24.140625" style="3" customWidth="1"/>
    <col min="15621" max="15623" width="9.140625" style="3"/>
    <col min="15624" max="15624" width="18.28515625" style="3" customWidth="1"/>
    <col min="15625" max="15872" width="9.140625" style="3"/>
    <col min="15873" max="15873" width="23.28515625" style="3" customWidth="1"/>
    <col min="15874" max="15875" width="9.140625" style="3"/>
    <col min="15876" max="15876" width="24.140625" style="3" customWidth="1"/>
    <col min="15877" max="15879" width="9.140625" style="3"/>
    <col min="15880" max="15880" width="18.28515625" style="3" customWidth="1"/>
    <col min="15881" max="16128" width="9.140625" style="3"/>
    <col min="16129" max="16129" width="23.28515625" style="3" customWidth="1"/>
    <col min="16130" max="16131" width="9.140625" style="3"/>
    <col min="16132" max="16132" width="24.140625" style="3" customWidth="1"/>
    <col min="16133" max="16135" width="9.140625" style="3"/>
    <col min="16136" max="16136" width="18.28515625" style="3" customWidth="1"/>
    <col min="16137" max="16384" width="9.140625" style="3"/>
  </cols>
  <sheetData>
    <row r="2" spans="1:9" ht="15.75">
      <c r="A2" s="42" t="s">
        <v>39</v>
      </c>
      <c r="B2" s="43"/>
      <c r="C2" s="43"/>
      <c r="D2" s="43"/>
      <c r="E2" s="44"/>
      <c r="F2" s="44"/>
      <c r="G2" s="44"/>
      <c r="H2" s="44"/>
      <c r="I2" s="45"/>
    </row>
    <row r="3" spans="1:9">
      <c r="A3" s="46" t="s">
        <v>112</v>
      </c>
      <c r="B3" s="46"/>
      <c r="C3" s="46"/>
      <c r="D3" s="46" t="s">
        <v>40</v>
      </c>
      <c r="E3" s="46"/>
      <c r="F3" s="46" t="s">
        <v>41</v>
      </c>
      <c r="G3" s="46"/>
      <c r="H3" s="46" t="s">
        <v>42</v>
      </c>
      <c r="I3" s="47"/>
    </row>
    <row r="4" spans="1:9">
      <c r="A4" s="46"/>
      <c r="B4" s="46"/>
      <c r="C4" s="46"/>
      <c r="D4" s="46" t="s">
        <v>43</v>
      </c>
      <c r="E4" s="46"/>
      <c r="F4" s="46"/>
      <c r="G4" s="46"/>
      <c r="H4" s="46" t="s">
        <v>44</v>
      </c>
      <c r="I4" s="47"/>
    </row>
    <row r="6" spans="1:9">
      <c r="A6" s="142">
        <v>10002555</v>
      </c>
      <c r="B6" s="45"/>
      <c r="C6" s="45"/>
      <c r="D6" s="143">
        <v>0.12</v>
      </c>
      <c r="E6" s="45"/>
      <c r="F6" s="144">
        <v>0.16</v>
      </c>
      <c r="G6" s="45"/>
      <c r="H6" s="145">
        <v>43141</v>
      </c>
      <c r="I6" s="45"/>
    </row>
    <row r="7" spans="1:9">
      <c r="A7" s="142">
        <v>5260000</v>
      </c>
      <c r="B7" s="45"/>
      <c r="C7" s="45"/>
      <c r="D7" s="143">
        <v>0.45600000000000002</v>
      </c>
      <c r="E7" s="45"/>
      <c r="F7" s="144">
        <v>0.21</v>
      </c>
      <c r="G7" s="45"/>
      <c r="H7" s="145">
        <v>43215</v>
      </c>
      <c r="I7" s="45"/>
    </row>
    <row r="8" spans="1:9">
      <c r="A8" s="142">
        <v>0.35546660000000002</v>
      </c>
      <c r="B8" s="45"/>
      <c r="C8" s="45"/>
      <c r="D8" s="143">
        <v>3.5799999999999998E-2</v>
      </c>
      <c r="E8" s="45"/>
      <c r="F8" s="144">
        <v>0.37</v>
      </c>
      <c r="G8" s="45"/>
      <c r="H8" s="145">
        <v>43407</v>
      </c>
      <c r="I8" s="45"/>
    </row>
    <row r="9" spans="1:9">
      <c r="A9" s="142">
        <v>7.9500000000000003E-4</v>
      </c>
      <c r="B9" s="45"/>
      <c r="C9" s="45"/>
      <c r="D9" s="143">
        <v>1.33</v>
      </c>
      <c r="E9" s="45"/>
      <c r="F9" s="144">
        <v>0.26</v>
      </c>
      <c r="G9" s="45"/>
      <c r="H9" s="145">
        <v>43225</v>
      </c>
      <c r="I9" s="45"/>
    </row>
    <row r="12" spans="1:9">
      <c r="A12" s="49"/>
      <c r="B12" s="49"/>
      <c r="C12" s="49"/>
      <c r="D12" s="49"/>
      <c r="E12" s="49"/>
      <c r="F12" s="49"/>
      <c r="G12" s="49"/>
      <c r="H12" s="49"/>
      <c r="I12" s="49"/>
    </row>
    <row r="13" spans="1:9">
      <c r="A13" s="49"/>
      <c r="B13" s="49"/>
      <c r="C13" s="49"/>
      <c r="D13" s="49"/>
      <c r="E13" s="49"/>
      <c r="F13" s="49"/>
      <c r="G13" s="49"/>
      <c r="H13" s="49"/>
      <c r="I13" s="49"/>
    </row>
    <row r="14" spans="1:9">
      <c r="A14" s="49"/>
      <c r="B14" s="49"/>
      <c r="C14" s="49"/>
      <c r="D14" s="49"/>
      <c r="E14" s="49"/>
      <c r="F14" s="49"/>
      <c r="G14" s="49"/>
      <c r="H14" s="49"/>
      <c r="I14" s="49"/>
    </row>
    <row r="15" spans="1:9">
      <c r="A15" s="49"/>
      <c r="B15" s="49"/>
      <c r="C15" s="49"/>
      <c r="D15" s="49"/>
      <c r="E15" s="49"/>
      <c r="F15" s="49"/>
      <c r="G15" s="49"/>
      <c r="H15" s="49"/>
      <c r="I15" s="49"/>
    </row>
    <row r="16" spans="1:9">
      <c r="A16" s="49"/>
      <c r="B16" s="49"/>
      <c r="C16" s="49"/>
      <c r="D16" s="49"/>
      <c r="E16" s="49"/>
      <c r="F16" s="49"/>
      <c r="G16" s="49"/>
      <c r="H16" s="49"/>
      <c r="I16" s="49"/>
    </row>
    <row r="17" spans="1:9">
      <c r="A17" s="49"/>
      <c r="B17" s="49"/>
      <c r="C17" s="49"/>
      <c r="D17" s="49"/>
      <c r="E17" s="49"/>
      <c r="F17" s="49"/>
      <c r="G17" s="49"/>
      <c r="H17" s="49"/>
      <c r="I17" s="49"/>
    </row>
    <row r="18" spans="1:9">
      <c r="A18" s="49"/>
      <c r="B18" s="49"/>
      <c r="C18" s="49"/>
      <c r="D18" s="49"/>
      <c r="E18" s="49"/>
      <c r="F18" s="49"/>
      <c r="G18" s="49"/>
      <c r="H18" s="49"/>
      <c r="I18" s="49"/>
    </row>
    <row r="19" spans="1:9">
      <c r="A19" s="49"/>
      <c r="B19" s="49"/>
      <c r="C19" s="49"/>
      <c r="D19" s="49"/>
      <c r="E19" s="49"/>
      <c r="F19" s="49"/>
      <c r="G19" s="49"/>
      <c r="H19" s="49"/>
      <c r="I19" s="49"/>
    </row>
    <row r="20" spans="1:9">
      <c r="A20" s="45"/>
      <c r="B20" s="45"/>
      <c r="C20" s="48"/>
      <c r="D20" s="45"/>
      <c r="E20" s="45"/>
      <c r="F20" s="45"/>
      <c r="G20" s="45"/>
      <c r="H20" s="45"/>
    </row>
    <row r="21" spans="1:9">
      <c r="A21" s="45"/>
      <c r="B21" s="45"/>
      <c r="C21" s="48"/>
      <c r="D21" s="45"/>
      <c r="E21" s="45"/>
      <c r="F21" s="45"/>
      <c r="G21" s="45"/>
      <c r="H21" s="45"/>
    </row>
    <row r="22" spans="1:9">
      <c r="A22" s="45"/>
      <c r="B22" s="45"/>
      <c r="C22" s="48"/>
      <c r="D22" s="45"/>
      <c r="E22" s="45"/>
      <c r="F22" s="45"/>
      <c r="G22" s="45"/>
      <c r="H22" s="45"/>
    </row>
    <row r="23" spans="1:9">
      <c r="A23" s="45"/>
      <c r="B23" s="45"/>
      <c r="C23" s="48"/>
      <c r="D23" s="45"/>
      <c r="E23" s="45"/>
      <c r="F23" s="45"/>
      <c r="G23" s="45"/>
      <c r="H23" s="45"/>
    </row>
    <row r="24" spans="1:9">
      <c r="A24" s="45"/>
      <c r="B24" s="45"/>
      <c r="C24" s="48"/>
      <c r="D24" s="45"/>
      <c r="E24" s="45"/>
      <c r="F24" s="45"/>
      <c r="G24" s="45"/>
      <c r="H24" s="45"/>
    </row>
    <row r="25" spans="1:9">
      <c r="A25" s="45"/>
      <c r="B25" s="45"/>
      <c r="C25" s="48"/>
      <c r="D25" s="45"/>
      <c r="E25" s="45"/>
      <c r="F25" s="45"/>
      <c r="G25" s="45"/>
      <c r="H25" s="45"/>
    </row>
    <row r="26" spans="1:9">
      <c r="A26" s="45"/>
      <c r="B26" s="45"/>
      <c r="C26" s="48"/>
      <c r="D26" s="45"/>
      <c r="E26" s="45"/>
      <c r="F26" s="45"/>
      <c r="G26" s="45"/>
      <c r="H26" s="45"/>
    </row>
    <row r="27" spans="1:9">
      <c r="A27" s="45"/>
      <c r="B27" s="45"/>
      <c r="C27" s="48"/>
      <c r="D27" s="45"/>
      <c r="E27" s="45"/>
      <c r="F27" s="45"/>
      <c r="G27" s="45"/>
      <c r="H27" s="45"/>
    </row>
    <row r="28" spans="1:9">
      <c r="A28" s="45"/>
      <c r="B28" s="45"/>
      <c r="C28" s="48"/>
      <c r="D28" s="45"/>
      <c r="E28" s="45"/>
      <c r="F28" s="45"/>
      <c r="G28" s="45"/>
      <c r="H28" s="45"/>
    </row>
    <row r="29" spans="1:9">
      <c r="A29" s="45"/>
      <c r="B29" s="45"/>
      <c r="C29" s="48"/>
      <c r="D29" s="45"/>
      <c r="E29" s="45"/>
      <c r="F29" s="45"/>
      <c r="G29" s="45"/>
      <c r="H29" s="4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32"/>
  <sheetViews>
    <sheetView zoomScaleNormal="100" workbookViewId="0">
      <selection activeCell="I15" sqref="I15"/>
    </sheetView>
  </sheetViews>
  <sheetFormatPr defaultRowHeight="12.75"/>
  <cols>
    <col min="1" max="1" width="7.140625" style="51" customWidth="1"/>
    <col min="2" max="2" width="15.140625" style="51" customWidth="1"/>
    <col min="3" max="3" width="12.7109375" style="51" bestFit="1" customWidth="1"/>
    <col min="4" max="4" width="10.140625" style="51" customWidth="1"/>
    <col min="5" max="5" width="12.5703125" style="51" customWidth="1"/>
    <col min="6" max="6" width="10.85546875" style="51" customWidth="1"/>
    <col min="7" max="7" width="13.7109375" style="51" customWidth="1"/>
    <col min="8" max="8" width="13.5703125" style="51" bestFit="1" customWidth="1"/>
    <col min="9" max="16384" width="9.140625" style="51"/>
  </cols>
  <sheetData>
    <row r="1" spans="1:10">
      <c r="A1" s="147" t="s">
        <v>45</v>
      </c>
      <c r="B1" s="148"/>
      <c r="C1" s="50">
        <v>3000</v>
      </c>
      <c r="J1" s="174" t="s">
        <v>113</v>
      </c>
    </row>
    <row r="2" spans="1:10">
      <c r="A2" s="149" t="s">
        <v>46</v>
      </c>
      <c r="B2" s="150"/>
      <c r="C2" s="52">
        <v>0.05</v>
      </c>
      <c r="J2" s="51" t="s">
        <v>114</v>
      </c>
    </row>
    <row r="3" spans="1:10" ht="13.5" thickBot="1">
      <c r="A3" s="151" t="s">
        <v>47</v>
      </c>
      <c r="B3" s="152"/>
      <c r="C3" s="53">
        <v>0.2</v>
      </c>
    </row>
    <row r="5" spans="1:10" ht="13.5" thickBot="1"/>
    <row r="6" spans="1:10" s="59" customFormat="1" ht="26.25" thickBot="1">
      <c r="A6" s="54" t="s">
        <v>48</v>
      </c>
      <c r="B6" s="55" t="s">
        <v>49</v>
      </c>
      <c r="C6" s="56" t="s">
        <v>50</v>
      </c>
      <c r="D6" s="56" t="s">
        <v>51</v>
      </c>
      <c r="E6" s="57" t="s">
        <v>52</v>
      </c>
      <c r="F6" s="57" t="s">
        <v>53</v>
      </c>
      <c r="G6" s="58" t="s">
        <v>54</v>
      </c>
    </row>
    <row r="7" spans="1:10">
      <c r="A7" s="60">
        <v>2018</v>
      </c>
      <c r="B7" s="61">
        <f>C1</f>
        <v>3000</v>
      </c>
      <c r="C7" s="62">
        <f>B7*$C$2</f>
        <v>150</v>
      </c>
      <c r="D7" s="62">
        <f>C7*$C$3</f>
        <v>30</v>
      </c>
      <c r="E7" s="62">
        <f>B7+C7-D7</f>
        <v>3120</v>
      </c>
      <c r="F7" s="62">
        <f>E7-B7</f>
        <v>120</v>
      </c>
      <c r="G7" s="63">
        <f>IF(F7&gt;137,F7*0.05,0)</f>
        <v>0</v>
      </c>
    </row>
    <row r="8" spans="1:10">
      <c r="A8" s="64">
        <v>2019</v>
      </c>
      <c r="B8" s="65">
        <f>E7</f>
        <v>3120</v>
      </c>
      <c r="C8" s="66">
        <f t="shared" ref="C8:C18" si="0">B8*$C$2</f>
        <v>156</v>
      </c>
      <c r="D8" s="66">
        <f t="shared" ref="D8:D18" si="1">C8*$C$3</f>
        <v>31.200000000000003</v>
      </c>
      <c r="E8" s="66">
        <f t="shared" ref="E8:E18" si="2">B8+C8-D8</f>
        <v>3244.8</v>
      </c>
      <c r="F8" s="66">
        <f t="shared" ref="F8:F18" si="3">E8-B8</f>
        <v>124.80000000000018</v>
      </c>
      <c r="G8" s="67">
        <f t="shared" ref="G8:G18" si="4">IF(F8&gt;137,F8*0.05,0)</f>
        <v>0</v>
      </c>
    </row>
    <row r="9" spans="1:10">
      <c r="A9" s="64">
        <v>2020</v>
      </c>
      <c r="B9" s="68">
        <f t="shared" ref="B9:B18" si="5">E8</f>
        <v>3244.8</v>
      </c>
      <c r="C9" s="66">
        <f t="shared" si="0"/>
        <v>162.24</v>
      </c>
      <c r="D9" s="66">
        <f t="shared" si="1"/>
        <v>32.448</v>
      </c>
      <c r="E9" s="66">
        <f t="shared" si="2"/>
        <v>3374.5920000000001</v>
      </c>
      <c r="F9" s="66">
        <f t="shared" si="3"/>
        <v>129.79199999999992</v>
      </c>
      <c r="G9" s="67">
        <f t="shared" si="4"/>
        <v>0</v>
      </c>
    </row>
    <row r="10" spans="1:10">
      <c r="A10" s="64">
        <v>2021</v>
      </c>
      <c r="B10" s="68">
        <f t="shared" si="5"/>
        <v>3374.5920000000001</v>
      </c>
      <c r="C10" s="66">
        <f t="shared" si="0"/>
        <v>168.7296</v>
      </c>
      <c r="D10" s="66">
        <f t="shared" si="1"/>
        <v>33.745920000000005</v>
      </c>
      <c r="E10" s="66">
        <f t="shared" si="2"/>
        <v>3509.5756800000004</v>
      </c>
      <c r="F10" s="66">
        <f t="shared" si="3"/>
        <v>134.98368000000028</v>
      </c>
      <c r="G10" s="67">
        <f t="shared" si="4"/>
        <v>0</v>
      </c>
    </row>
    <row r="11" spans="1:10">
      <c r="A11" s="64">
        <v>2022</v>
      </c>
      <c r="B11" s="68">
        <f t="shared" si="5"/>
        <v>3509.5756800000004</v>
      </c>
      <c r="C11" s="66">
        <f t="shared" si="0"/>
        <v>175.47878400000002</v>
      </c>
      <c r="D11" s="66">
        <f t="shared" si="1"/>
        <v>35.095756800000004</v>
      </c>
      <c r="E11" s="66">
        <f t="shared" si="2"/>
        <v>3649.9587072000004</v>
      </c>
      <c r="F11" s="66">
        <f t="shared" si="3"/>
        <v>140.38302720000002</v>
      </c>
      <c r="G11" s="67">
        <f t="shared" si="4"/>
        <v>7.0191513600000013</v>
      </c>
    </row>
    <row r="12" spans="1:10">
      <c r="A12" s="64">
        <v>2023</v>
      </c>
      <c r="B12" s="68">
        <f t="shared" si="5"/>
        <v>3649.9587072000004</v>
      </c>
      <c r="C12" s="66">
        <f t="shared" si="0"/>
        <v>182.49793536000004</v>
      </c>
      <c r="D12" s="66">
        <f t="shared" si="1"/>
        <v>36.499587072000011</v>
      </c>
      <c r="E12" s="66">
        <f t="shared" si="2"/>
        <v>3795.9570554880006</v>
      </c>
      <c r="F12" s="66">
        <f t="shared" si="3"/>
        <v>145.99834828800022</v>
      </c>
      <c r="G12" s="67">
        <f t="shared" si="4"/>
        <v>7.299917414400011</v>
      </c>
    </row>
    <row r="13" spans="1:10">
      <c r="A13" s="64">
        <v>2024</v>
      </c>
      <c r="B13" s="68">
        <f t="shared" si="5"/>
        <v>3795.9570554880006</v>
      </c>
      <c r="C13" s="66">
        <f t="shared" si="0"/>
        <v>189.79785277440004</v>
      </c>
      <c r="D13" s="66">
        <f t="shared" si="1"/>
        <v>37.95957055488001</v>
      </c>
      <c r="E13" s="66">
        <f t="shared" si="2"/>
        <v>3947.7953377075205</v>
      </c>
      <c r="F13" s="66">
        <f t="shared" si="3"/>
        <v>151.8382822195199</v>
      </c>
      <c r="G13" s="67">
        <f t="shared" si="4"/>
        <v>7.5919141109759956</v>
      </c>
    </row>
    <row r="14" spans="1:10">
      <c r="A14" s="64">
        <v>2025</v>
      </c>
      <c r="B14" s="68">
        <f t="shared" si="5"/>
        <v>3947.7953377075205</v>
      </c>
      <c r="C14" s="66">
        <f t="shared" si="0"/>
        <v>197.38976688537605</v>
      </c>
      <c r="D14" s="66">
        <f t="shared" si="1"/>
        <v>39.47795337707521</v>
      </c>
      <c r="E14" s="66">
        <f t="shared" si="2"/>
        <v>4105.7071512158209</v>
      </c>
      <c r="F14" s="66">
        <f t="shared" si="3"/>
        <v>157.91181350830038</v>
      </c>
      <c r="G14" s="67">
        <f t="shared" si="4"/>
        <v>7.8955906754150194</v>
      </c>
    </row>
    <row r="15" spans="1:10">
      <c r="A15" s="64">
        <v>2026</v>
      </c>
      <c r="B15" s="68">
        <f t="shared" si="5"/>
        <v>4105.7071512158209</v>
      </c>
      <c r="C15" s="66">
        <f t="shared" si="0"/>
        <v>205.28535756079106</v>
      </c>
      <c r="D15" s="66">
        <f t="shared" si="1"/>
        <v>41.057071512158217</v>
      </c>
      <c r="E15" s="66">
        <f t="shared" si="2"/>
        <v>4269.9354372644539</v>
      </c>
      <c r="F15" s="66">
        <f t="shared" si="3"/>
        <v>164.22828604863298</v>
      </c>
      <c r="G15" s="67">
        <f t="shared" si="4"/>
        <v>8.211414302431649</v>
      </c>
    </row>
    <row r="16" spans="1:10">
      <c r="A16" s="64">
        <v>2027</v>
      </c>
      <c r="B16" s="68">
        <f t="shared" si="5"/>
        <v>4269.9354372644539</v>
      </c>
      <c r="C16" s="66">
        <f t="shared" si="0"/>
        <v>213.4967718632227</v>
      </c>
      <c r="D16" s="66">
        <f t="shared" si="1"/>
        <v>42.699354372644542</v>
      </c>
      <c r="E16" s="66">
        <f t="shared" si="2"/>
        <v>4440.7328547550314</v>
      </c>
      <c r="F16" s="66">
        <f t="shared" si="3"/>
        <v>170.79741749057757</v>
      </c>
      <c r="G16" s="67">
        <f t="shared" si="4"/>
        <v>8.5398708745288783</v>
      </c>
    </row>
    <row r="17" spans="1:7">
      <c r="A17" s="64">
        <v>2028</v>
      </c>
      <c r="B17" s="68">
        <f t="shared" si="5"/>
        <v>4440.7328547550314</v>
      </c>
      <c r="C17" s="66">
        <f t="shared" si="0"/>
        <v>222.03664273775158</v>
      </c>
      <c r="D17" s="66">
        <f t="shared" si="1"/>
        <v>44.407328547550321</v>
      </c>
      <c r="E17" s="66">
        <f t="shared" si="2"/>
        <v>4618.362168945232</v>
      </c>
      <c r="F17" s="66">
        <f t="shared" si="3"/>
        <v>177.6293141902006</v>
      </c>
      <c r="G17" s="67">
        <f t="shared" si="4"/>
        <v>8.8814657095100298</v>
      </c>
    </row>
    <row r="18" spans="1:7" ht="13.5" thickBot="1">
      <c r="A18" s="69">
        <v>2029</v>
      </c>
      <c r="B18" s="70">
        <f t="shared" si="5"/>
        <v>4618.362168945232</v>
      </c>
      <c r="C18" s="71">
        <f t="shared" si="0"/>
        <v>230.9181084472616</v>
      </c>
      <c r="D18" s="71">
        <f t="shared" si="1"/>
        <v>46.183621689452323</v>
      </c>
      <c r="E18" s="71">
        <f t="shared" si="2"/>
        <v>4803.0966557030415</v>
      </c>
      <c r="F18" s="71">
        <f t="shared" si="3"/>
        <v>184.73448675780946</v>
      </c>
      <c r="G18" s="72">
        <f t="shared" si="4"/>
        <v>9.2367243378904735</v>
      </c>
    </row>
    <row r="19" spans="1:7" ht="13.5" thickBot="1"/>
    <row r="20" spans="1:7" ht="13.5" thickBot="1">
      <c r="A20" s="153" t="s">
        <v>55</v>
      </c>
      <c r="B20" s="154"/>
      <c r="C20" s="154"/>
      <c r="D20" s="154"/>
      <c r="E20" s="154"/>
      <c r="F20" s="154"/>
      <c r="G20" s="155"/>
    </row>
    <row r="21" spans="1:7" s="59" customFormat="1" ht="15.75" customHeight="1">
      <c r="A21" s="156" t="s">
        <v>56</v>
      </c>
      <c r="B21" s="157"/>
      <c r="C21" s="157"/>
      <c r="D21" s="157"/>
      <c r="E21" s="157"/>
      <c r="F21" s="158">
        <f>SUM(C7:C18)</f>
        <v>2253.870819628803</v>
      </c>
      <c r="G21" s="159"/>
    </row>
    <row r="22" spans="1:7" s="59" customFormat="1" ht="15.75" customHeight="1">
      <c r="A22" s="160" t="s">
        <v>57</v>
      </c>
      <c r="B22" s="161"/>
      <c r="C22" s="161"/>
      <c r="D22" s="161"/>
      <c r="E22" s="162"/>
      <c r="F22" s="163">
        <f>AVERAGE(C7:C18)</f>
        <v>187.82256830240024</v>
      </c>
      <c r="G22" s="164"/>
    </row>
    <row r="23" spans="1:7" s="59" customFormat="1" ht="15.75" customHeight="1">
      <c r="A23" s="156" t="s">
        <v>58</v>
      </c>
      <c r="B23" s="157"/>
      <c r="C23" s="157"/>
      <c r="D23" s="157"/>
      <c r="E23" s="157"/>
      <c r="F23" s="165">
        <f>COUNT(A7:A18)</f>
        <v>12</v>
      </c>
      <c r="G23" s="166"/>
    </row>
    <row r="24" spans="1:7" s="59" customFormat="1" ht="15.75" customHeight="1">
      <c r="A24" s="156" t="s">
        <v>59</v>
      </c>
      <c r="B24" s="157"/>
      <c r="C24" s="157"/>
      <c r="D24" s="157"/>
      <c r="E24" s="157"/>
      <c r="F24" s="158">
        <f>MAX(C7:C18)</f>
        <v>230.9181084472616</v>
      </c>
      <c r="G24" s="159"/>
    </row>
    <row r="25" spans="1:7" s="59" customFormat="1" ht="15.75" customHeight="1" thickBot="1">
      <c r="A25" s="167" t="s">
        <v>60</v>
      </c>
      <c r="B25" s="168"/>
      <c r="C25" s="168"/>
      <c r="D25" s="168"/>
      <c r="E25" s="168"/>
      <c r="F25" s="169">
        <f>MIN(C7:C18)</f>
        <v>150</v>
      </c>
      <c r="G25" s="170"/>
    </row>
    <row r="26" spans="1:7" ht="13.5" thickBot="1"/>
    <row r="27" spans="1:7" ht="13.5" thickBot="1">
      <c r="A27" s="153" t="s">
        <v>104</v>
      </c>
      <c r="B27" s="154"/>
      <c r="C27" s="154"/>
      <c r="D27" s="154"/>
      <c r="E27" s="154"/>
      <c r="F27" s="154"/>
      <c r="G27" s="155"/>
    </row>
    <row r="28" spans="1:7" ht="15">
      <c r="A28" s="156" t="s">
        <v>109</v>
      </c>
      <c r="B28" s="157"/>
      <c r="C28" s="157"/>
      <c r="D28" s="157"/>
      <c r="E28" s="157"/>
      <c r="F28" s="171">
        <f>COUNTIF(F7:F18,"&gt;130")</f>
        <v>9</v>
      </c>
      <c r="G28" s="172"/>
    </row>
    <row r="29" spans="1:7" ht="15">
      <c r="A29" s="160" t="s">
        <v>110</v>
      </c>
      <c r="B29" s="161"/>
      <c r="C29" s="161"/>
      <c r="D29" s="161"/>
      <c r="E29" s="162"/>
      <c r="F29" s="163">
        <f>SUMIF(F7:F18,"&gt;130",C7:C18)</f>
        <v>1785.630819628803</v>
      </c>
      <c r="G29" s="164"/>
    </row>
    <row r="30" spans="1:7" ht="15">
      <c r="A30" s="156" t="s">
        <v>105</v>
      </c>
      <c r="B30" s="157"/>
      <c r="C30" s="157"/>
      <c r="D30" s="157"/>
      <c r="E30" s="157"/>
      <c r="F30" s="165">
        <f>COUNTIF(C7:C18,"&gt;"&amp;F22)</f>
        <v>6</v>
      </c>
      <c r="G30" s="166"/>
    </row>
    <row r="31" spans="1:7" ht="15">
      <c r="A31" s="156" t="s">
        <v>106</v>
      </c>
      <c r="B31" s="157"/>
      <c r="C31" s="157"/>
      <c r="D31" s="157"/>
      <c r="E31" s="157"/>
      <c r="F31" s="158">
        <f>SUMIF(C7:C18,"&gt;"&amp;F22,C7:C18)</f>
        <v>1258.9245002688031</v>
      </c>
      <c r="G31" s="159"/>
    </row>
    <row r="32" spans="1:7" ht="15.75" thickBot="1">
      <c r="A32" s="167" t="s">
        <v>111</v>
      </c>
      <c r="B32" s="168"/>
      <c r="C32" s="168"/>
      <c r="D32" s="168"/>
      <c r="E32" s="168"/>
      <c r="F32" s="169" t="str">
        <f>IF(E18&gt;2000,"áno","nie")</f>
        <v>áno</v>
      </c>
      <c r="G32" s="170"/>
    </row>
  </sheetData>
  <scenarios current="0" show="0">
    <scenario name="očakávaný" locked="1" count="3" user="Autor" comment="Vytvořil: noro dne 24.8.2004_x000a_Upravil: noro dne 24.8.2004">
      <inputCells r="C1" val="120000" numFmtId="164"/>
      <inputCells r="C2" val="0,12" numFmtId="10"/>
      <inputCells r="C3" val="0,15" numFmtId="9"/>
    </scenario>
    <scenario name="optimistický" locked="1" count="3" user="Autor" comment="Vytvořil: noro dne 24.8.2004">
      <inputCells r="C1" val="200000" numFmtId="164"/>
      <inputCells r="C2" val="0,18" numFmtId="10"/>
      <inputCells r="C3" val="0,12" numFmtId="9"/>
    </scenario>
    <scenario name="pesimistický" locked="1" count="3" user="Autor" comment="Vytvořil: noro dne 24.8.2004">
      <inputCells r="C1" val="60000" numFmtId="164"/>
      <inputCells r="C2" val="0,8" numFmtId="10"/>
      <inputCells r="C3" val="0,17" numFmtId="9"/>
    </scenario>
  </scenarios>
  <mergeCells count="25">
    <mergeCell ref="A30:E30"/>
    <mergeCell ref="F30:G30"/>
    <mergeCell ref="A31:E31"/>
    <mergeCell ref="F31:G31"/>
    <mergeCell ref="A32:E32"/>
    <mergeCell ref="F32:G32"/>
    <mergeCell ref="A29:E29"/>
    <mergeCell ref="F29:G29"/>
    <mergeCell ref="A22:E22"/>
    <mergeCell ref="F22:G22"/>
    <mergeCell ref="A23:E23"/>
    <mergeCell ref="F23:G23"/>
    <mergeCell ref="A24:E24"/>
    <mergeCell ref="F24:G24"/>
    <mergeCell ref="A25:E25"/>
    <mergeCell ref="F25:G25"/>
    <mergeCell ref="A27:G27"/>
    <mergeCell ref="A28:E28"/>
    <mergeCell ref="F28:G28"/>
    <mergeCell ref="A1:B1"/>
    <mergeCell ref="A2:B2"/>
    <mergeCell ref="A3:B3"/>
    <mergeCell ref="A20:G20"/>
    <mergeCell ref="A21:E21"/>
    <mergeCell ref="F21:G21"/>
  </mergeCells>
  <pageMargins left="0.75" right="0.75" top="1" bottom="1" header="0.4921259845" footer="0.4921259845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A3:W24"/>
  <sheetViews>
    <sheetView topLeftCell="A4" workbookViewId="0">
      <selection activeCell="S22" sqref="S22"/>
    </sheetView>
  </sheetViews>
  <sheetFormatPr defaultRowHeight="15"/>
  <cols>
    <col min="1" max="1" width="9.140625" style="73"/>
    <col min="2" max="2" width="10.85546875" style="73" bestFit="1" customWidth="1"/>
    <col min="3" max="16384" width="9.140625" style="73"/>
  </cols>
  <sheetData>
    <row r="3" spans="1:23">
      <c r="A3" s="173" t="s">
        <v>115</v>
      </c>
      <c r="B3" s="173"/>
      <c r="C3" s="173"/>
      <c r="D3" s="173"/>
      <c r="E3" s="173"/>
      <c r="F3" s="173"/>
      <c r="G3" s="173"/>
      <c r="H3" s="173"/>
      <c r="J3" s="74" t="s">
        <v>61</v>
      </c>
      <c r="K3" s="75"/>
      <c r="L3" s="75"/>
      <c r="M3" s="75"/>
      <c r="N3" s="75"/>
      <c r="O3" s="75"/>
      <c r="P3" s="75"/>
      <c r="Q3" s="75"/>
      <c r="R3" s="76"/>
      <c r="S3" s="76"/>
      <c r="T3" s="76"/>
      <c r="U3" s="76"/>
      <c r="V3" s="76"/>
      <c r="W3" s="76"/>
    </row>
    <row r="4" spans="1:23">
      <c r="D4" s="73" t="s">
        <v>62</v>
      </c>
      <c r="J4" s="74" t="s">
        <v>63</v>
      </c>
      <c r="K4" s="75"/>
      <c r="L4" s="75"/>
      <c r="M4" s="75"/>
      <c r="N4" s="75"/>
      <c r="O4" s="75"/>
      <c r="P4" s="75"/>
      <c r="Q4" s="75"/>
      <c r="R4" s="76"/>
      <c r="S4" s="76"/>
      <c r="T4" s="76"/>
      <c r="U4" s="76"/>
      <c r="V4" s="76"/>
      <c r="W4" s="76"/>
    </row>
    <row r="5" spans="1:23" ht="15.75" thickBot="1">
      <c r="J5" s="74" t="s">
        <v>117</v>
      </c>
      <c r="K5" s="75"/>
      <c r="L5" s="75"/>
      <c r="M5" s="75"/>
      <c r="N5" s="75"/>
      <c r="O5" s="75"/>
      <c r="P5" s="75"/>
      <c r="Q5" s="75"/>
      <c r="R5" s="76"/>
      <c r="S5" s="76"/>
      <c r="T5" s="76"/>
      <c r="U5" s="76"/>
      <c r="V5" s="76"/>
      <c r="W5" s="76"/>
    </row>
    <row r="6" spans="1:23" ht="26.25" thickBot="1">
      <c r="B6" s="77" t="s">
        <v>64</v>
      </c>
      <c r="C6" s="78" t="s">
        <v>65</v>
      </c>
      <c r="D6" s="78" t="s">
        <v>66</v>
      </c>
      <c r="E6" s="78" t="s">
        <v>67</v>
      </c>
      <c r="F6" s="79" t="s">
        <v>68</v>
      </c>
      <c r="G6" s="80" t="s">
        <v>116</v>
      </c>
      <c r="H6" s="80" t="s">
        <v>35</v>
      </c>
      <c r="J6" s="74" t="s">
        <v>69</v>
      </c>
      <c r="K6" s="75"/>
      <c r="L6" s="75"/>
      <c r="M6" s="75"/>
      <c r="N6" s="75"/>
      <c r="O6" s="75"/>
      <c r="P6" s="75"/>
      <c r="Q6" s="75"/>
      <c r="R6" s="76"/>
      <c r="S6" s="76"/>
      <c r="T6" s="76"/>
      <c r="U6" s="76"/>
      <c r="V6" s="76"/>
      <c r="W6" s="76"/>
    </row>
    <row r="7" spans="1:23">
      <c r="B7" s="81" t="s">
        <v>70</v>
      </c>
      <c r="C7" s="82">
        <v>1587</v>
      </c>
      <c r="D7" s="82">
        <v>587</v>
      </c>
      <c r="E7" s="82">
        <v>6598</v>
      </c>
      <c r="F7" s="83">
        <v>5254</v>
      </c>
      <c r="G7" s="84">
        <f>SUM(C7:F7)</f>
        <v>14026</v>
      </c>
      <c r="H7" s="85">
        <f>AVERAGE(C7:F7)</f>
        <v>3506.5</v>
      </c>
      <c r="J7" s="74" t="s">
        <v>71</v>
      </c>
      <c r="K7" s="75"/>
      <c r="L7" s="75"/>
      <c r="M7" s="75"/>
      <c r="N7" s="75"/>
      <c r="O7" s="75"/>
      <c r="P7" s="75"/>
      <c r="Q7" s="75"/>
      <c r="R7" s="76"/>
      <c r="S7" s="76"/>
      <c r="T7" s="76"/>
      <c r="U7" s="76"/>
      <c r="V7" s="76"/>
      <c r="W7" s="76"/>
    </row>
    <row r="8" spans="1:23">
      <c r="B8" s="86" t="s">
        <v>72</v>
      </c>
      <c r="C8" s="87">
        <v>236</v>
      </c>
      <c r="D8" s="87">
        <v>4587</v>
      </c>
      <c r="E8" s="87">
        <v>578</v>
      </c>
      <c r="F8" s="88">
        <v>6589</v>
      </c>
      <c r="G8" s="89">
        <f t="shared" ref="G8:G11" si="0">SUM(C8:F8)</f>
        <v>11990</v>
      </c>
      <c r="H8" s="90">
        <f t="shared" ref="H8:H11" si="1">AVERAGE(C8:F8)</f>
        <v>2997.5</v>
      </c>
      <c r="J8" s="91" t="s">
        <v>73</v>
      </c>
      <c r="K8" s="91"/>
      <c r="L8" s="91"/>
      <c r="M8" s="91"/>
      <c r="N8" s="91"/>
      <c r="O8" s="75"/>
      <c r="P8" s="75"/>
      <c r="Q8" s="75"/>
      <c r="R8" s="76"/>
      <c r="S8" s="76"/>
      <c r="T8" s="76"/>
      <c r="U8" s="76"/>
      <c r="V8" s="76"/>
      <c r="W8" s="76"/>
    </row>
    <row r="9" spans="1:23">
      <c r="B9" s="86" t="s">
        <v>74</v>
      </c>
      <c r="C9" s="87">
        <v>1596</v>
      </c>
      <c r="D9" s="87">
        <v>5263</v>
      </c>
      <c r="E9" s="87">
        <v>625</v>
      </c>
      <c r="F9" s="88">
        <v>675</v>
      </c>
      <c r="G9" s="89">
        <f t="shared" si="0"/>
        <v>8159</v>
      </c>
      <c r="H9" s="90">
        <f t="shared" si="1"/>
        <v>2039.75</v>
      </c>
      <c r="J9" s="74" t="s">
        <v>75</v>
      </c>
      <c r="K9" s="75"/>
      <c r="L9" s="75"/>
      <c r="M9" s="75"/>
      <c r="N9" s="75"/>
      <c r="O9" s="75"/>
      <c r="P9" s="75"/>
      <c r="Q9" s="75"/>
      <c r="R9" s="76"/>
      <c r="S9" s="76"/>
      <c r="T9" s="76"/>
      <c r="U9" s="76"/>
      <c r="V9" s="76"/>
      <c r="W9" s="76"/>
    </row>
    <row r="10" spans="1:23">
      <c r="B10" s="86" t="s">
        <v>76</v>
      </c>
      <c r="C10" s="87">
        <v>325</v>
      </c>
      <c r="D10" s="87">
        <v>256</v>
      </c>
      <c r="E10" s="87">
        <v>478</v>
      </c>
      <c r="F10" s="88">
        <v>854</v>
      </c>
      <c r="G10" s="89">
        <f t="shared" si="0"/>
        <v>1913</v>
      </c>
      <c r="H10" s="90">
        <f t="shared" si="1"/>
        <v>478.25</v>
      </c>
      <c r="J10" s="91" t="s">
        <v>77</v>
      </c>
      <c r="K10" s="91"/>
      <c r="L10" s="91"/>
      <c r="M10" s="75"/>
      <c r="N10" s="75"/>
      <c r="O10" s="75"/>
      <c r="P10" s="75"/>
      <c r="Q10" s="75"/>
      <c r="R10" s="76"/>
      <c r="S10" s="76"/>
      <c r="T10" s="76"/>
      <c r="U10" s="76"/>
      <c r="V10" s="76"/>
      <c r="W10" s="76"/>
    </row>
    <row r="11" spans="1:23" ht="15.75" thickBot="1">
      <c r="B11" s="92" t="s">
        <v>78</v>
      </c>
      <c r="C11" s="93">
        <v>245</v>
      </c>
      <c r="D11" s="93">
        <v>2458</v>
      </c>
      <c r="E11" s="93">
        <v>326</v>
      </c>
      <c r="F11" s="94">
        <v>325</v>
      </c>
      <c r="G11" s="95">
        <f t="shared" si="0"/>
        <v>3354</v>
      </c>
      <c r="H11" s="96">
        <f t="shared" si="1"/>
        <v>838.5</v>
      </c>
      <c r="J11" s="74" t="s">
        <v>118</v>
      </c>
      <c r="K11" s="75"/>
      <c r="L11" s="75"/>
      <c r="M11" s="75"/>
      <c r="N11" s="75"/>
      <c r="O11" s="75"/>
      <c r="P11" s="75"/>
      <c r="Q11" s="75"/>
      <c r="R11" s="76"/>
      <c r="S11" s="76"/>
      <c r="T11" s="76"/>
      <c r="U11" s="76"/>
      <c r="V11" s="76"/>
      <c r="W11" s="76"/>
    </row>
    <row r="12" spans="1:23" ht="15.75" thickBot="1">
      <c r="B12" s="97" t="s">
        <v>79</v>
      </c>
      <c r="C12" s="98">
        <f>SUM(C7:C11)</f>
        <v>3989</v>
      </c>
      <c r="D12" s="98">
        <f t="shared" ref="D12:F12" si="2">SUM(D7:D11)</f>
        <v>13151</v>
      </c>
      <c r="E12" s="98">
        <f t="shared" si="2"/>
        <v>8605</v>
      </c>
      <c r="F12" s="98">
        <f t="shared" si="2"/>
        <v>13697</v>
      </c>
      <c r="G12" s="99"/>
      <c r="H12" s="100"/>
      <c r="J12" s="74" t="s">
        <v>80</v>
      </c>
      <c r="K12" s="75"/>
      <c r="L12" s="75"/>
      <c r="M12" s="75"/>
      <c r="N12" s="75"/>
      <c r="O12" s="75"/>
      <c r="P12" s="75"/>
      <c r="Q12" s="75"/>
      <c r="R12" s="76"/>
      <c r="S12" s="76"/>
      <c r="T12" s="76"/>
      <c r="U12" s="76"/>
      <c r="V12" s="76"/>
      <c r="W12" s="76"/>
    </row>
    <row r="13" spans="1:23">
      <c r="J13" s="74" t="s">
        <v>81</v>
      </c>
      <c r="K13" s="75"/>
      <c r="L13" s="75"/>
      <c r="M13" s="75"/>
      <c r="N13" s="75"/>
      <c r="O13" s="75"/>
      <c r="P13" s="75"/>
      <c r="Q13" s="75"/>
      <c r="R13" s="76"/>
      <c r="S13" s="76"/>
      <c r="T13" s="76"/>
      <c r="U13" s="76"/>
      <c r="V13" s="76"/>
      <c r="W13" s="76"/>
    </row>
    <row r="14" spans="1:23">
      <c r="J14" s="91"/>
      <c r="K14" s="91"/>
      <c r="L14" s="91"/>
      <c r="M14" s="91"/>
      <c r="N14" s="91"/>
      <c r="O14" s="91"/>
      <c r="P14" s="91"/>
      <c r="Q14" s="91"/>
      <c r="R14" s="76"/>
      <c r="S14" s="76"/>
      <c r="T14" s="76"/>
      <c r="U14" s="76"/>
      <c r="V14" s="76"/>
      <c r="W14" s="76"/>
    </row>
    <row r="15" spans="1:23">
      <c r="J15" s="74"/>
      <c r="K15" s="75"/>
      <c r="L15" s="75"/>
      <c r="M15" s="75"/>
      <c r="N15" s="75"/>
      <c r="O15" s="75"/>
      <c r="P15" s="75"/>
      <c r="Q15" s="75"/>
      <c r="R15" s="76"/>
      <c r="S15" s="76"/>
      <c r="T15" s="76"/>
      <c r="U15" s="76"/>
      <c r="V15" s="76"/>
      <c r="W15" s="76"/>
    </row>
    <row r="16" spans="1:23">
      <c r="R16" s="101"/>
      <c r="S16" s="101"/>
      <c r="T16" s="101"/>
      <c r="U16" s="101"/>
      <c r="V16" s="101"/>
      <c r="W16" s="101"/>
    </row>
    <row r="18" spans="9:17">
      <c r="J18" s="91" t="s">
        <v>82</v>
      </c>
      <c r="K18" s="91"/>
      <c r="L18" s="91"/>
      <c r="M18" s="91"/>
      <c r="N18" s="91"/>
      <c r="O18" s="91"/>
      <c r="P18" s="91"/>
      <c r="Q18" s="91"/>
    </row>
    <row r="19" spans="9:17">
      <c r="J19" s="91" t="s">
        <v>119</v>
      </c>
      <c r="K19" s="91"/>
      <c r="L19" s="91"/>
      <c r="M19" s="91"/>
      <c r="N19" s="91"/>
      <c r="O19" s="91"/>
      <c r="P19" s="91"/>
      <c r="Q19" s="91"/>
    </row>
    <row r="20" spans="9:17">
      <c r="J20" s="91" t="s">
        <v>83</v>
      </c>
      <c r="K20" s="91"/>
      <c r="L20" s="91"/>
      <c r="M20" s="91"/>
      <c r="N20" s="91"/>
      <c r="O20" s="91"/>
      <c r="P20" s="91"/>
      <c r="Q20" s="91"/>
    </row>
    <row r="21" spans="9:17">
      <c r="I21" s="73" t="s">
        <v>84</v>
      </c>
      <c r="J21" s="91" t="s">
        <v>85</v>
      </c>
      <c r="K21" s="91"/>
      <c r="L21" s="91"/>
      <c r="M21" s="91"/>
      <c r="N21" s="91"/>
      <c r="O21" s="91"/>
      <c r="P21" s="91"/>
      <c r="Q21" s="91"/>
    </row>
    <row r="22" spans="9:17">
      <c r="J22" s="91" t="s">
        <v>86</v>
      </c>
      <c r="K22" s="91"/>
      <c r="L22" s="91"/>
      <c r="M22" s="91"/>
      <c r="N22" s="91"/>
      <c r="O22" s="91"/>
      <c r="P22" s="91"/>
      <c r="Q22" s="91"/>
    </row>
    <row r="23" spans="9:17">
      <c r="J23" s="91" t="s">
        <v>107</v>
      </c>
      <c r="K23" s="91"/>
      <c r="L23" s="91"/>
      <c r="M23" s="91"/>
      <c r="N23" s="91"/>
      <c r="O23" s="91"/>
      <c r="P23" s="91"/>
      <c r="Q23" s="91"/>
    </row>
    <row r="24" spans="9:17">
      <c r="J24" s="91" t="s">
        <v>87</v>
      </c>
      <c r="K24" s="91"/>
      <c r="L24" s="91"/>
      <c r="M24" s="91"/>
      <c r="N24" s="91"/>
      <c r="O24" s="91"/>
      <c r="P24" s="91"/>
      <c r="Q24" s="91"/>
    </row>
  </sheetData>
  <mergeCells count="1">
    <mergeCell ref="A3:H3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</sheetPr>
  <dimension ref="A1:J24"/>
  <sheetViews>
    <sheetView workbookViewId="0">
      <selection activeCell="N33" sqref="N33"/>
    </sheetView>
  </sheetViews>
  <sheetFormatPr defaultRowHeight="15"/>
  <cols>
    <col min="1" max="4" width="9.140625" style="73"/>
    <col min="5" max="6" width="10.7109375" style="73" customWidth="1"/>
    <col min="7" max="16384" width="9.140625" style="73"/>
  </cols>
  <sheetData>
    <row r="1" spans="1:10" ht="15.75">
      <c r="A1" s="102" t="s">
        <v>88</v>
      </c>
      <c r="B1" s="103"/>
      <c r="C1" s="103"/>
      <c r="D1" s="103"/>
      <c r="E1" s="103"/>
      <c r="F1" s="103"/>
      <c r="G1" s="103"/>
      <c r="H1" s="103"/>
      <c r="I1" s="103"/>
      <c r="J1" s="104"/>
    </row>
    <row r="2" spans="1:10">
      <c r="A2" s="105" t="s">
        <v>120</v>
      </c>
      <c r="B2" s="106"/>
      <c r="C2" s="106"/>
      <c r="D2" s="106"/>
      <c r="E2" s="106"/>
      <c r="F2" s="106"/>
      <c r="G2" s="106"/>
      <c r="H2" s="106"/>
      <c r="I2" s="106"/>
      <c r="J2" s="107"/>
    </row>
    <row r="3" spans="1:10">
      <c r="A3" s="105"/>
      <c r="B3" s="106"/>
      <c r="C3" s="106"/>
      <c r="D3" s="106"/>
      <c r="E3" s="106"/>
      <c r="F3" s="106"/>
      <c r="G3" s="106"/>
      <c r="H3" s="106"/>
      <c r="I3" s="106"/>
      <c r="J3" s="107"/>
    </row>
    <row r="4" spans="1:10">
      <c r="A4" s="108" t="s">
        <v>89</v>
      </c>
      <c r="B4" s="106"/>
      <c r="C4" s="106"/>
      <c r="D4" s="106"/>
      <c r="E4" s="106"/>
      <c r="F4" s="106"/>
      <c r="G4" s="106"/>
      <c r="H4" s="106"/>
      <c r="I4" s="106"/>
      <c r="J4" s="107"/>
    </row>
    <row r="5" spans="1:10">
      <c r="A5" s="109" t="s">
        <v>90</v>
      </c>
      <c r="B5" s="106"/>
      <c r="C5" s="106"/>
      <c r="D5" s="106"/>
      <c r="E5" s="106"/>
      <c r="F5" s="106"/>
      <c r="G5" s="106"/>
      <c r="H5" s="106"/>
      <c r="I5" s="106"/>
      <c r="J5" s="107"/>
    </row>
    <row r="6" spans="1:10">
      <c r="A6" s="109" t="s">
        <v>91</v>
      </c>
      <c r="B6" s="106"/>
      <c r="C6" s="106"/>
      <c r="D6" s="106"/>
      <c r="E6" s="106"/>
      <c r="F6" s="106"/>
      <c r="G6" s="106"/>
      <c r="H6" s="106"/>
      <c r="I6" s="106"/>
      <c r="J6" s="107"/>
    </row>
    <row r="7" spans="1:10">
      <c r="A7" s="109" t="s">
        <v>92</v>
      </c>
      <c r="B7" s="106"/>
      <c r="C7" s="106"/>
      <c r="D7" s="106"/>
      <c r="E7" s="106"/>
      <c r="F7" s="106"/>
      <c r="G7" s="106"/>
      <c r="H7" s="106"/>
      <c r="I7" s="106"/>
      <c r="J7" s="107"/>
    </row>
    <row r="8" spans="1:10">
      <c r="A8" s="109" t="s">
        <v>93</v>
      </c>
      <c r="B8" s="106"/>
      <c r="C8" s="106"/>
      <c r="D8" s="106"/>
      <c r="E8" s="106"/>
      <c r="F8" s="106"/>
      <c r="G8" s="106"/>
      <c r="H8" s="106"/>
      <c r="I8" s="106"/>
      <c r="J8" s="107"/>
    </row>
    <row r="9" spans="1:10">
      <c r="A9" s="109" t="s">
        <v>94</v>
      </c>
      <c r="B9" s="106"/>
      <c r="C9" s="106"/>
      <c r="D9" s="106"/>
      <c r="E9" s="106"/>
      <c r="F9" s="106"/>
      <c r="G9" s="106"/>
      <c r="H9" s="106"/>
      <c r="I9" s="106"/>
      <c r="J9" s="107"/>
    </row>
    <row r="10" spans="1:10">
      <c r="A10" s="109" t="s">
        <v>95</v>
      </c>
      <c r="B10" s="106"/>
      <c r="C10" s="106"/>
      <c r="D10" s="106"/>
      <c r="E10" s="106"/>
      <c r="F10" s="106"/>
      <c r="G10" s="106"/>
      <c r="H10" s="106"/>
      <c r="I10" s="106"/>
      <c r="J10" s="107"/>
    </row>
    <row r="11" spans="1:10">
      <c r="A11" s="109" t="s">
        <v>122</v>
      </c>
      <c r="B11" s="106"/>
      <c r="C11" s="106"/>
      <c r="D11" s="106"/>
      <c r="E11" s="106"/>
      <c r="F11" s="106"/>
      <c r="G11" s="106"/>
      <c r="H11" s="106"/>
      <c r="I11" s="106"/>
      <c r="J11" s="107"/>
    </row>
    <row r="12" spans="1:10" ht="15.75" thickBot="1">
      <c r="A12" s="110" t="s">
        <v>96</v>
      </c>
      <c r="B12" s="111"/>
      <c r="C12" s="111"/>
      <c r="D12" s="111"/>
      <c r="E12" s="111"/>
      <c r="F12" s="111"/>
      <c r="G12" s="111"/>
      <c r="H12" s="111"/>
      <c r="I12" s="111"/>
      <c r="J12" s="112"/>
    </row>
    <row r="15" spans="1:10">
      <c r="B15" s="113" t="s">
        <v>97</v>
      </c>
    </row>
    <row r="16" spans="1:10">
      <c r="B16" s="113" t="s">
        <v>98</v>
      </c>
    </row>
    <row r="17" spans="2:6" ht="15.75" thickBot="1"/>
    <row r="18" spans="2:6" ht="15.75" thickBot="1">
      <c r="B18" s="114"/>
      <c r="C18" s="115">
        <v>2022</v>
      </c>
      <c r="D18" s="116">
        <v>2023</v>
      </c>
      <c r="E18" s="117">
        <v>2024</v>
      </c>
      <c r="F18" s="118" t="s">
        <v>35</v>
      </c>
    </row>
    <row r="19" spans="2:6">
      <c r="B19" s="119" t="s">
        <v>99</v>
      </c>
      <c r="C19" s="120">
        <v>7.5</v>
      </c>
      <c r="D19" s="121">
        <v>7.9</v>
      </c>
      <c r="E19" s="122">
        <v>8.1999999999999993</v>
      </c>
      <c r="F19" s="123">
        <f>AVERAGE(C19:E19)</f>
        <v>7.8666666666666671</v>
      </c>
    </row>
    <row r="20" spans="2:6">
      <c r="B20" s="124" t="s">
        <v>100</v>
      </c>
      <c r="C20" s="125">
        <v>9.5</v>
      </c>
      <c r="D20" s="126">
        <v>10</v>
      </c>
      <c r="E20" s="127">
        <v>10.4</v>
      </c>
      <c r="F20" s="123">
        <f>AVERAGE(C20:E20)</f>
        <v>9.9666666666666668</v>
      </c>
    </row>
    <row r="21" spans="2:6">
      <c r="B21" s="124" t="s">
        <v>101</v>
      </c>
      <c r="C21" s="125">
        <v>9</v>
      </c>
      <c r="D21" s="126">
        <v>9.5</v>
      </c>
      <c r="E21" s="127">
        <v>9.9</v>
      </c>
      <c r="F21" s="123">
        <f>AVERAGE(C21:E21)</f>
        <v>9.4666666666666668</v>
      </c>
    </row>
    <row r="22" spans="2:6">
      <c r="B22" s="124" t="s">
        <v>102</v>
      </c>
      <c r="C22" s="125">
        <v>13.1</v>
      </c>
      <c r="D22" s="126">
        <v>13.9</v>
      </c>
      <c r="E22" s="127">
        <v>14.1</v>
      </c>
      <c r="F22" s="123">
        <f>AVERAGE(C22:E22)</f>
        <v>13.700000000000001</v>
      </c>
    </row>
    <row r="23" spans="2:6" ht="15.75" thickBot="1">
      <c r="B23" s="128" t="s">
        <v>121</v>
      </c>
      <c r="C23" s="129">
        <v>8.5</v>
      </c>
      <c r="D23" s="130">
        <v>9.1999999999999993</v>
      </c>
      <c r="E23" s="131">
        <v>9.8000000000000007</v>
      </c>
      <c r="F23" s="132">
        <f>AVERAGE(C23:E23)</f>
        <v>9.1666666666666661</v>
      </c>
    </row>
    <row r="24" spans="2:6" ht="15.75" thickBot="1">
      <c r="B24" s="118" t="s">
        <v>35</v>
      </c>
      <c r="C24" s="133">
        <f>AVERAGE(C19:C23)</f>
        <v>9.52</v>
      </c>
      <c r="D24" s="133">
        <f>AVERAGE(D19:D23)</f>
        <v>10.1</v>
      </c>
      <c r="E24" s="133">
        <f>AVERAGE(E19:E23)</f>
        <v>10.48</v>
      </c>
      <c r="F24" s="134" t="s">
        <v>103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5</vt:i4>
      </vt:variant>
    </vt:vector>
  </HeadingPairs>
  <TitlesOfParts>
    <vt:vector size="5" baseType="lpstr">
      <vt:lpstr>Tabuľka</vt:lpstr>
      <vt:lpstr>Formáty</vt:lpstr>
      <vt:lpstr>Banka</vt:lpstr>
      <vt:lpstr>Graf 1</vt:lpstr>
      <vt:lpstr>Graf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2025-10-18T10:29:24Z</dcterms:modified>
</cp:coreProperties>
</file>