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2.xml" ContentType="application/vnd.openxmlformats-officedocument.drawing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drawings/drawing3.xml" ContentType="application/vnd.openxmlformats-officedocument.drawing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90" yWindow="105" windowWidth="9450" windowHeight="4650" tabRatio="628"/>
  </bookViews>
  <sheets>
    <sheet name="Postupnosti" sheetId="15" r:id="rId1"/>
    <sheet name="základné funkcie" sheetId="8" r:id="rId2"/>
    <sheet name="Dátum a čas" sheetId="3" r:id="rId3"/>
    <sheet name="Zaokrúhlovanie" sheetId="12" r:id="rId4"/>
    <sheet name="formátovanie" sheetId="21" r:id="rId5"/>
    <sheet name="podmienenéformát" sheetId="22" r:id="rId6"/>
    <sheet name="použitiekoef" sheetId="20" r:id="rId7"/>
    <sheet name="Názvy vo vzorcoch" sheetId="18" r:id="rId8"/>
    <sheet name="Funkcia if" sheetId="10" r:id="rId9"/>
    <sheet name="Tab1" sheetId="14" r:id="rId10"/>
    <sheet name="Tab2" sheetId="16" r:id="rId11"/>
    <sheet name="Maturita" sheetId="23" r:id="rId12"/>
  </sheets>
  <definedNames>
    <definedName name="Náklady">'Názvy vo vzorcoch'!$C$12:$C$18</definedName>
    <definedName name="Výnosy">'Názvy vo vzorcoch'!$D$12:$D$18</definedName>
  </definedNames>
  <calcPr calcId="145621"/>
</workbook>
</file>

<file path=xl/calcChain.xml><?xml version="1.0" encoding="utf-8"?>
<calcChain xmlns="http://schemas.openxmlformats.org/spreadsheetml/2006/main">
  <c r="C44" i="16" l="1"/>
  <c r="D44" i="16"/>
  <c r="E44" i="16"/>
  <c r="B44" i="16"/>
  <c r="F23" i="16"/>
  <c r="G23" i="16" s="1"/>
  <c r="F24" i="16"/>
  <c r="G24" i="16" s="1"/>
  <c r="F25" i="16"/>
  <c r="G25" i="16" s="1"/>
  <c r="F26" i="16"/>
  <c r="G26" i="16" s="1"/>
  <c r="F27" i="16"/>
  <c r="G27" i="16" s="1"/>
  <c r="F28" i="16"/>
  <c r="G28" i="16" s="1"/>
  <c r="F29" i="16"/>
  <c r="G29" i="16" s="1"/>
  <c r="F30" i="16"/>
  <c r="G30" i="16" s="1"/>
  <c r="F31" i="16"/>
  <c r="G31" i="16" s="1"/>
  <c r="F32" i="16"/>
  <c r="G32" i="16" s="1"/>
  <c r="F33" i="16"/>
  <c r="G33" i="16" s="1"/>
  <c r="F34" i="16"/>
  <c r="G34" i="16" s="1"/>
  <c r="F35" i="16"/>
  <c r="G35" i="16" s="1"/>
  <c r="F36" i="16"/>
  <c r="G36" i="16" s="1"/>
  <c r="F37" i="16"/>
  <c r="G37" i="16" s="1"/>
  <c r="F38" i="16"/>
  <c r="G38" i="16" s="1"/>
  <c r="F39" i="16"/>
  <c r="G39" i="16" s="1"/>
  <c r="F40" i="16"/>
  <c r="G40" i="16" s="1"/>
  <c r="F41" i="16"/>
  <c r="G41" i="16" s="1"/>
  <c r="F42" i="16"/>
  <c r="G42" i="16" s="1"/>
  <c r="F43" i="16"/>
  <c r="G43" i="16" s="1"/>
  <c r="F22" i="16"/>
  <c r="G22" i="16" s="1"/>
  <c r="I22" i="14"/>
  <c r="I23" i="14"/>
  <c r="I24" i="14"/>
  <c r="I25" i="14"/>
  <c r="I26" i="14"/>
  <c r="I27" i="14"/>
  <c r="I28" i="14"/>
  <c r="I29" i="14"/>
  <c r="I30" i="14"/>
  <c r="I31" i="14"/>
  <c r="I32" i="14"/>
  <c r="I33" i="14"/>
  <c r="I34" i="14"/>
  <c r="I35" i="14"/>
  <c r="I21" i="14"/>
  <c r="H22" i="14"/>
  <c r="H23" i="14"/>
  <c r="H24" i="14"/>
  <c r="H25" i="14"/>
  <c r="H26" i="14"/>
  <c r="H27" i="14"/>
  <c r="H28" i="14"/>
  <c r="H29" i="14"/>
  <c r="H30" i="14"/>
  <c r="H31" i="14"/>
  <c r="H32" i="14"/>
  <c r="H33" i="14"/>
  <c r="H34" i="14"/>
  <c r="H35" i="14"/>
  <c r="H21" i="14"/>
  <c r="F22" i="14"/>
  <c r="F23" i="14"/>
  <c r="F24" i="14"/>
  <c r="F25" i="14"/>
  <c r="F26" i="14"/>
  <c r="F27" i="14"/>
  <c r="F28" i="14"/>
  <c r="F29" i="14"/>
  <c r="F30" i="14"/>
  <c r="F31" i="14"/>
  <c r="F32" i="14"/>
  <c r="F33" i="14"/>
  <c r="F34" i="14"/>
  <c r="F35" i="14"/>
  <c r="F21" i="14"/>
  <c r="B7" i="10"/>
  <c r="A3" i="10"/>
  <c r="E13" i="18"/>
  <c r="E14" i="18"/>
  <c r="E15" i="18"/>
  <c r="E16" i="18"/>
  <c r="E17" i="18"/>
  <c r="E18" i="18"/>
  <c r="E12" i="18"/>
  <c r="D21" i="18"/>
  <c r="C21" i="18"/>
  <c r="D20" i="18"/>
  <c r="C20" i="18"/>
  <c r="E13" i="20"/>
  <c r="E14" i="20"/>
  <c r="E15" i="20"/>
  <c r="E16" i="20"/>
  <c r="E17" i="20"/>
  <c r="E18" i="20"/>
  <c r="E19" i="20"/>
  <c r="E20" i="20"/>
  <c r="E21" i="20"/>
  <c r="E22" i="20"/>
  <c r="E23" i="20"/>
  <c r="E24" i="20"/>
  <c r="E25" i="20"/>
  <c r="E26" i="20"/>
  <c r="E12" i="20"/>
  <c r="C26" i="22"/>
  <c r="I11" i="22"/>
  <c r="I12" i="22"/>
  <c r="I13" i="22"/>
  <c r="I14" i="22"/>
  <c r="I15" i="22"/>
  <c r="I16" i="22"/>
  <c r="I17" i="22"/>
  <c r="I18" i="22"/>
  <c r="I19" i="22"/>
  <c r="I20" i="22"/>
  <c r="I21" i="22"/>
  <c r="I22" i="22"/>
  <c r="I23" i="22"/>
  <c r="I24" i="22"/>
  <c r="I10" i="22"/>
  <c r="B7" i="12"/>
  <c r="B6" i="12"/>
  <c r="B5" i="12"/>
  <c r="B4" i="12"/>
  <c r="B3" i="12"/>
  <c r="B2" i="12"/>
  <c r="E10" i="3"/>
  <c r="C3" i="3"/>
  <c r="C4" i="3" s="1"/>
  <c r="A26" i="8"/>
  <c r="A27" i="8"/>
  <c r="A28" i="8"/>
  <c r="A29" i="8"/>
  <c r="A25" i="8"/>
  <c r="C19" i="8"/>
  <c r="C18" i="8"/>
  <c r="C17" i="8"/>
  <c r="C16" i="8"/>
  <c r="C15" i="8"/>
  <c r="C14" i="8"/>
  <c r="G8" i="21"/>
  <c r="G9" i="21"/>
  <c r="G10" i="21"/>
  <c r="G11" i="21"/>
  <c r="D12" i="21"/>
  <c r="E12" i="21"/>
  <c r="F12" i="21"/>
  <c r="G12" i="21"/>
  <c r="G23" i="21"/>
  <c r="G24" i="21"/>
  <c r="G25" i="21"/>
  <c r="G26" i="21"/>
  <c r="D27" i="21"/>
  <c r="E27" i="21"/>
  <c r="F27" i="21"/>
  <c r="G27" i="21"/>
  <c r="D27" i="20"/>
  <c r="E27" i="20"/>
</calcChain>
</file>

<file path=xl/comments1.xml><?xml version="1.0" encoding="utf-8"?>
<comments xmlns="http://schemas.openxmlformats.org/spreadsheetml/2006/main">
  <authors>
    <author>Marcela Hallova</author>
  </authors>
  <commentList>
    <comment ref="A5" authorId="0">
      <text>
        <r>
          <rPr>
            <b/>
            <sz val="8"/>
            <color indexed="81"/>
            <rFont val="Tahoma"/>
            <family val="2"/>
            <charset val="238"/>
          </rPr>
          <t>Marcela Hallova:</t>
        </r>
        <r>
          <rPr>
            <sz val="8"/>
            <color indexed="81"/>
            <rFont val="Tahoma"/>
            <family val="2"/>
            <charset val="238"/>
          </rPr>
          <t xml:space="preserve">
Označiť prvé dva členy postupnosti a potiahnuť ľavým tlačítkom myši.</t>
        </r>
      </text>
    </comment>
    <comment ref="A6" authorId="0">
      <text>
        <r>
          <rPr>
            <b/>
            <sz val="8"/>
            <color indexed="81"/>
            <rFont val="Tahoma"/>
            <family val="2"/>
            <charset val="238"/>
          </rPr>
          <t>Marcela Hallova:</t>
        </r>
        <r>
          <rPr>
            <sz val="8"/>
            <color indexed="81"/>
            <rFont val="Tahoma"/>
            <family val="2"/>
            <charset val="238"/>
          </rPr>
          <t xml:space="preserve">
Kliknúť na prvého člena postupnosti, potiahnuť pravým tlačítkom myši, kliknúť na Rady, lineárny rad-veľkosť kroku 2-konečná hodnota 21</t>
        </r>
      </text>
    </comment>
    <comment ref="A12" authorId="0">
      <text>
        <r>
          <rPr>
            <b/>
            <sz val="8"/>
            <color indexed="81"/>
            <rFont val="Tahoma"/>
            <family val="2"/>
            <charset val="238"/>
          </rPr>
          <t>Marcela Hallova:</t>
        </r>
        <r>
          <rPr>
            <sz val="8"/>
            <color indexed="81"/>
            <rFont val="Tahoma"/>
            <family val="2"/>
            <charset val="238"/>
          </rPr>
          <t xml:space="preserve">
Kliknúť na prvého člena postupnosti, potiahnuť pravým tlačítkom myši, kliknúť na Rady, rastový-veľkosť kroku 3-konečná hodnota 6561.</t>
        </r>
      </text>
    </comment>
    <comment ref="C19" authorId="0">
      <text>
        <r>
          <rPr>
            <b/>
            <sz val="8"/>
            <color indexed="81"/>
            <rFont val="Tahoma"/>
            <family val="2"/>
            <charset val="238"/>
          </rPr>
          <t>Marcela Hallova:</t>
        </r>
        <r>
          <rPr>
            <sz val="8"/>
            <color indexed="81"/>
            <rFont val="Tahoma"/>
            <family val="2"/>
            <charset val="238"/>
          </rPr>
          <t xml:space="preserve">
Kliknúť na prvú hodnotu, ťahať pravým tlačítkom myši, klik na Rady, stačí zadať Jednotka-mesiac</t>
        </r>
      </text>
    </comment>
    <comment ref="C21" authorId="0">
      <text>
        <r>
          <rPr>
            <b/>
            <sz val="8"/>
            <color indexed="81"/>
            <rFont val="Tahoma"/>
            <family val="2"/>
            <charset val="238"/>
          </rPr>
          <t>Marcela Hallova:</t>
        </r>
        <r>
          <rPr>
            <sz val="8"/>
            <color indexed="81"/>
            <rFont val="Tahoma"/>
            <family val="2"/>
            <charset val="238"/>
          </rPr>
          <t xml:space="preserve">
Kliknúť na prvú hodnotu, ťahať pravým tlačítkom myši, klik na Rady, stačí zadať Jednotka-rok.</t>
        </r>
      </text>
    </comment>
    <comment ref="D31" authorId="0">
      <text>
        <r>
          <rPr>
            <b/>
            <sz val="8"/>
            <color indexed="81"/>
            <rFont val="Tahoma"/>
            <family val="2"/>
            <charset val="238"/>
          </rPr>
          <t>Marcela Hallova:</t>
        </r>
        <r>
          <rPr>
            <sz val="8"/>
            <color indexed="81"/>
            <rFont val="Tahoma"/>
            <family val="2"/>
            <charset val="238"/>
          </rPr>
          <t xml:space="preserve">
Nová postupnosť sa tvorí cez menu Súbory- Možnosti- Rozšírené - Upraviť vlastné zoznamy</t>
        </r>
      </text>
    </comment>
  </commentList>
</comments>
</file>

<file path=xl/comments2.xml><?xml version="1.0" encoding="utf-8"?>
<comments xmlns="http://schemas.openxmlformats.org/spreadsheetml/2006/main">
  <authors>
    <author>Marcela Hallova</author>
  </authors>
  <commentList>
    <comment ref="E10" authorId="0">
      <text>
        <r>
          <rPr>
            <b/>
            <sz val="8"/>
            <color indexed="81"/>
            <rFont val="Tahoma"/>
            <family val="2"/>
            <charset val="238"/>
          </rPr>
          <t>Marcela Hallova:</t>
        </r>
        <r>
          <rPr>
            <sz val="8"/>
            <color indexed="81"/>
            <rFont val="Tahoma"/>
            <family val="2"/>
            <charset val="238"/>
          </rPr>
          <t xml:space="preserve">
Streda</t>
        </r>
      </text>
    </comment>
  </commentList>
</comments>
</file>

<file path=xl/comments3.xml><?xml version="1.0" encoding="utf-8"?>
<comments xmlns="http://schemas.openxmlformats.org/spreadsheetml/2006/main">
  <authors>
    <author>Marcela Hallova</author>
  </authors>
  <commentList>
    <comment ref="G17" authorId="0">
      <text>
        <r>
          <rPr>
            <b/>
            <sz val="8"/>
            <color indexed="81"/>
            <rFont val="Tahoma"/>
            <family val="2"/>
            <charset val="238"/>
          </rPr>
          <t>Marcela Hallova:</t>
        </r>
        <r>
          <rPr>
            <sz val="8"/>
            <color indexed="81"/>
            <rFont val="Tahoma"/>
            <family val="2"/>
            <charset val="238"/>
          </rPr>
          <t xml:space="preserve">
Stačí použiť ikonu na kopírovanie formátu. Ak nepoužijete kopírovanie formátu, použite nástroje na karte Domov, alebo pravé tlačidlo myši a zvoliť možnosť Formátovať bunky</t>
        </r>
      </text>
    </comment>
  </commentList>
</comments>
</file>

<file path=xl/comments4.xml><?xml version="1.0" encoding="utf-8"?>
<comments xmlns="http://schemas.openxmlformats.org/spreadsheetml/2006/main">
  <authors>
    <author>Marcela Hallova</author>
  </authors>
  <commentList>
    <comment ref="E12" authorId="0">
      <text>
        <r>
          <rPr>
            <b/>
            <sz val="8"/>
            <color indexed="81"/>
            <rFont val="Tahoma"/>
            <family val="2"/>
            <charset val="238"/>
          </rPr>
          <t>Marcela Hallova:</t>
        </r>
        <r>
          <rPr>
            <sz val="8"/>
            <color indexed="81"/>
            <rFont val="Tahoma"/>
            <family val="2"/>
            <charset val="238"/>
          </rPr>
          <t xml:space="preserve">
Použiť klávesu F4 na zafixovanie koeficientu v bunke H11.</t>
        </r>
      </text>
    </comment>
  </commentList>
</comments>
</file>

<file path=xl/comments5.xml><?xml version="1.0" encoding="utf-8"?>
<comments xmlns="http://schemas.openxmlformats.org/spreadsheetml/2006/main">
  <authors>
    <author>Marcela Hallova</author>
  </authors>
  <commentList>
    <comment ref="B2" authorId="0">
      <text>
        <r>
          <rPr>
            <b/>
            <sz val="8"/>
            <color indexed="81"/>
            <rFont val="Tahoma"/>
            <family val="2"/>
            <charset val="238"/>
          </rPr>
          <t>Marcela Hallova:</t>
        </r>
        <r>
          <rPr>
            <sz val="8"/>
            <color indexed="81"/>
            <rFont val="Tahoma"/>
            <family val="2"/>
            <charset val="238"/>
          </rPr>
          <t xml:space="preserve">
Po vložení funkcie je možné zadať akékoľvek číslo, okrem 0 pretože tú sme netestovali.</t>
        </r>
      </text>
    </comment>
    <comment ref="B6" authorId="0">
      <text>
        <r>
          <rPr>
            <b/>
            <sz val="8"/>
            <color indexed="81"/>
            <rFont val="Tahoma"/>
            <family val="2"/>
            <charset val="238"/>
          </rPr>
          <t>Marcela Hallova:</t>
        </r>
        <r>
          <rPr>
            <sz val="8"/>
            <color indexed="81"/>
            <rFont val="Tahoma"/>
            <family val="2"/>
            <charset val="238"/>
          </rPr>
          <t xml:space="preserve">
Po vložení funkcie je možné zadať akúkoľvek čiastku a v bunke B7 sa objaví informatívny údaj o dani.</t>
        </r>
      </text>
    </comment>
  </commentList>
</comments>
</file>

<file path=xl/comments6.xml><?xml version="1.0" encoding="utf-8"?>
<comments xmlns="http://schemas.openxmlformats.org/spreadsheetml/2006/main">
  <authors>
    <author>KHennyeyová</author>
  </authors>
  <commentList>
    <comment ref="H20" authorId="0">
      <text>
        <r>
          <rPr>
            <sz val="8"/>
            <color indexed="81"/>
            <rFont val="Tahoma"/>
            <family val="2"/>
            <charset val="238"/>
          </rPr>
          <t xml:space="preserve">vypočítajte rozdiel medzi zásobou a minimálnym množstvom
</t>
        </r>
      </text>
    </comment>
  </commentList>
</comments>
</file>

<file path=xl/sharedStrings.xml><?xml version="1.0" encoding="utf-8"?>
<sst xmlns="http://schemas.openxmlformats.org/spreadsheetml/2006/main" count="338" uniqueCount="261">
  <si>
    <t>Výpočet s variantami</t>
  </si>
  <si>
    <t>Číslo</t>
  </si>
  <si>
    <t>Číslo:</t>
  </si>
  <si>
    <t>Daň:</t>
  </si>
  <si>
    <t>na stovky</t>
  </si>
  <si>
    <t>Prehľad odpracovaných hodin</t>
  </si>
  <si>
    <t>január</t>
  </si>
  <si>
    <t>február</t>
  </si>
  <si>
    <t>marec</t>
  </si>
  <si>
    <t>apríl</t>
  </si>
  <si>
    <t>máj</t>
  </si>
  <si>
    <t>jún</t>
  </si>
  <si>
    <t>júl</t>
  </si>
  <si>
    <t>august</t>
  </si>
  <si>
    <t>september</t>
  </si>
  <si>
    <t>október</t>
  </si>
  <si>
    <t>november</t>
  </si>
  <si>
    <t>december</t>
  </si>
  <si>
    <t>Martin</t>
  </si>
  <si>
    <t>celkový počet hodín odpracovaných všetkými za celý rok</t>
  </si>
  <si>
    <t>koľko hodín odpracovali Peter a Martin dohromady za prvý polrok</t>
  </si>
  <si>
    <t>koľkokrát bol počet odpracovaných hodin za mesiac väčší ako 25</t>
  </si>
  <si>
    <t>Vytvorenie skráteného mena:</t>
  </si>
  <si>
    <t>Meno</t>
  </si>
  <si>
    <t>Priezvisko</t>
  </si>
  <si>
    <t>Donutil</t>
  </si>
  <si>
    <t>Máziková</t>
  </si>
  <si>
    <t>Sedláčková</t>
  </si>
  <si>
    <t>Drimer</t>
  </si>
  <si>
    <t>Vojanský</t>
  </si>
  <si>
    <t xml:space="preserve">Peter </t>
  </si>
  <si>
    <t xml:space="preserve">Eva </t>
  </si>
  <si>
    <t xml:space="preserve">Mária </t>
  </si>
  <si>
    <t xml:space="preserve">Samuel </t>
  </si>
  <si>
    <t>Od buňky A25 vložte menoslov z hornej tabuľky so skrátenými menami - len iniciála mena, bodka a priezvisko veľkými písmenami do jednej buňky</t>
  </si>
  <si>
    <t>Dátum splatnosti</t>
  </si>
  <si>
    <t>Dnešný datum:</t>
  </si>
  <si>
    <t>Dátum splatnosti:</t>
  </si>
  <si>
    <t xml:space="preserve"> vložte funkciu, ktorá vrátí dnešný dátum</t>
  </si>
  <si>
    <t>Určite, aký deň pripadol na dátum</t>
  </si>
  <si>
    <t>na  celé číslo</t>
  </si>
  <si>
    <t>na stotiny</t>
  </si>
  <si>
    <t>dole na päťdesiathaliere</t>
  </si>
  <si>
    <t>hore na päťdesiathaliere</t>
  </si>
  <si>
    <t>na desiatky</t>
  </si>
  <si>
    <t>Zaokrúhlené</t>
  </si>
  <si>
    <t>Jednoduchý príklad</t>
  </si>
  <si>
    <t>ak je čiastka menšia ako 20000, daň je 12%</t>
  </si>
  <si>
    <t>SUM</t>
  </si>
  <si>
    <t>AVERAGE</t>
  </si>
  <si>
    <t>COUNTIF</t>
  </si>
  <si>
    <t>MAX</t>
  </si>
  <si>
    <t>Textové funkcie: (LEFT, &amp;, UPPER|</t>
  </si>
  <si>
    <t>VZOREC</t>
  </si>
  <si>
    <t>Určenie dňa (WEEKDAY)</t>
  </si>
  <si>
    <t>ROUND</t>
  </si>
  <si>
    <t>FLOOR</t>
  </si>
  <si>
    <t>CEILING</t>
  </si>
  <si>
    <t>Čiastka:</t>
  </si>
  <si>
    <t>podľa tohto pravidla:</t>
  </si>
  <si>
    <t>ak je čiastka väčšia ako 20000, daň je 25%</t>
  </si>
  <si>
    <t>Výsledky ukladajte do stĺpca C</t>
  </si>
  <si>
    <t>Tabuľku upravte:</t>
  </si>
  <si>
    <t>Priemer</t>
  </si>
  <si>
    <t>- nadpis vycentrujte v rámci celej šírky tabuľky</t>
  </si>
  <si>
    <t>- písmo v nadpise zmeňte na tučné, 14 bodové a červené</t>
  </si>
  <si>
    <t>- titulný riadok tabuľky preformátujte so zalomením textu (do viacerých riadkov), písmo zmeňte na tučné</t>
  </si>
  <si>
    <t>- doplňte chýbajúce údaje v tabuľke - poradové čísla (rady), dopočítajte údaje do stĺpca F</t>
  </si>
  <si>
    <t xml:space="preserve">     a/   ak zásoba materiálu je nižšia ako minimálne množstvo - "DOPLNIŤ ZÁSOBU!"</t>
  </si>
  <si>
    <t xml:space="preserve">     b/   ak zásoba materiálu je vyššia ako minimálne množstvo - "OK!"</t>
  </si>
  <si>
    <t xml:space="preserve">     c/   ak zásoba materiálu je rovnaká ako minimálne množstvo - "MINIMUM!"</t>
  </si>
  <si>
    <t>- tabuľku orámujte,</t>
  </si>
  <si>
    <t xml:space="preserve">  a ak je nula - žltý podklad, čierne číslo),</t>
  </si>
  <si>
    <t>Materiál na sklade</t>
  </si>
  <si>
    <t>Por.číslo</t>
  </si>
  <si>
    <t>Materiál</t>
  </si>
  <si>
    <t>Merná jednotka</t>
  </si>
  <si>
    <t>Jednotková cena</t>
  </si>
  <si>
    <t>Zásoba na sklade - množstvo</t>
  </si>
  <si>
    <t>Celková cena materiálu na sklade</t>
  </si>
  <si>
    <t>Minimálne množstvo</t>
  </si>
  <si>
    <t>Rozdiel</t>
  </si>
  <si>
    <t>Poznámka</t>
  </si>
  <si>
    <t>AB</t>
  </si>
  <si>
    <t>kg</t>
  </si>
  <si>
    <t>AC</t>
  </si>
  <si>
    <t>AD</t>
  </si>
  <si>
    <t>AE</t>
  </si>
  <si>
    <t>l</t>
  </si>
  <si>
    <t>AF</t>
  </si>
  <si>
    <t>AG</t>
  </si>
  <si>
    <t>ks</t>
  </si>
  <si>
    <t>AH</t>
  </si>
  <si>
    <t>AI</t>
  </si>
  <si>
    <t>AJ</t>
  </si>
  <si>
    <t>AK</t>
  </si>
  <si>
    <t>AL</t>
  </si>
  <si>
    <t>AM</t>
  </si>
  <si>
    <t>AN</t>
  </si>
  <si>
    <t>AO</t>
  </si>
  <si>
    <t>AP</t>
  </si>
  <si>
    <r>
      <t xml:space="preserve">- podmieneným formátom upravte stĺpec "Rozdiel" (ak je kladný - číslo bude </t>
    </r>
    <r>
      <rPr>
        <b/>
        <sz val="10"/>
        <color indexed="48"/>
        <rFont val="Arial CE"/>
        <charset val="238"/>
      </rPr>
      <t>modré,</t>
    </r>
    <r>
      <rPr>
        <b/>
        <sz val="10"/>
        <rFont val="Arial CE"/>
        <charset val="238"/>
      </rPr>
      <t xml:space="preserve"> ak je záporný - číslo bude </t>
    </r>
    <r>
      <rPr>
        <b/>
        <sz val="10"/>
        <color indexed="10"/>
        <rFont val="Arial CE"/>
        <charset val="238"/>
      </rPr>
      <t>červené</t>
    </r>
    <r>
      <rPr>
        <b/>
        <sz val="10"/>
        <rFont val="Arial CE"/>
        <charset val="238"/>
      </rPr>
      <t xml:space="preserve"> </t>
    </r>
  </si>
  <si>
    <t>Vytváranie postupností - serií</t>
  </si>
  <si>
    <t>Aritmetická postupnosť:</t>
  </si>
  <si>
    <t>vytvorte aritmetickú postupnosť podľa vzoru v riadku 4</t>
  </si>
  <si>
    <t>Geometrická postupnosť:</t>
  </si>
  <si>
    <t>vytvorte geometrickú postupnosť (rastový rad) podľa vzoru v riadku 11</t>
  </si>
  <si>
    <t>Postupnosť dátumov a časov:</t>
  </si>
  <si>
    <t>Krok: 1 deň</t>
  </si>
  <si>
    <t>Krok: 1 mesiac</t>
  </si>
  <si>
    <t>Krok: 1 rok</t>
  </si>
  <si>
    <t>Krok: 1 hodina</t>
  </si>
  <si>
    <t>Krok: 15 minút</t>
  </si>
  <si>
    <t>Vytváranie vlastných postupností:</t>
  </si>
  <si>
    <t>alfa1</t>
  </si>
  <si>
    <t>Tabuľku upravte nasledovne:</t>
  </si>
  <si>
    <t xml:space="preserve">- nadpis zmeňte na tučné a červené písmo, 12 bodové, </t>
  </si>
  <si>
    <t xml:space="preserve">- preformátujte titulný riadok tabuľky so zalomením textu, písmo zmeňte na tučné, </t>
  </si>
  <si>
    <t>- upravte šírku stĺpca A tak, aby bolo vidieť celé mená študentov,</t>
  </si>
  <si>
    <t>- v prvom stĺpci zmeňte písmo na tučné a červené,</t>
  </si>
  <si>
    <t>- známky vycentrujte,</t>
  </si>
  <si>
    <t>- dopočítajte chýbajúce údaje v tabuľke - študijný priemer v stĺpci F a priemer známok v riadku 44</t>
  </si>
  <si>
    <t>- doplňte výsledok maturitnej skúšky:</t>
  </si>
  <si>
    <t>- celú tabuľku orámujte, zvlášť orámujte titulný riadok a prvý stĺpec</t>
  </si>
  <si>
    <t>Prehľad známok študentov na maturitnej skúške</t>
  </si>
  <si>
    <t>Priezvisko a meno</t>
  </si>
  <si>
    <t>Slovenský jazyk</t>
  </si>
  <si>
    <t>Anglický jazyk</t>
  </si>
  <si>
    <t>Matematika</t>
  </si>
  <si>
    <t>Fyzika</t>
  </si>
  <si>
    <t>Študijný priemer</t>
  </si>
  <si>
    <t>Výsledok maturitnej skúšky</t>
  </si>
  <si>
    <t>Holý Peter</t>
  </si>
  <si>
    <t>Gálová Viera</t>
  </si>
  <si>
    <t>Novák Juraj</t>
  </si>
  <si>
    <t>Oravcová Dana</t>
  </si>
  <si>
    <t>Oravcová Jana</t>
  </si>
  <si>
    <t>Paleník Pavol</t>
  </si>
  <si>
    <t>Eliáš Miroslav</t>
  </si>
  <si>
    <t>Ivaničová Henrieta</t>
  </si>
  <si>
    <t>Ivanský Karol</t>
  </si>
  <si>
    <t>Petrik Ivan</t>
  </si>
  <si>
    <t>Hanová Elena</t>
  </si>
  <si>
    <t>Radkovská Eva</t>
  </si>
  <si>
    <t>Poláková Hana</t>
  </si>
  <si>
    <t>Kilian Rudolf</t>
  </si>
  <si>
    <t>Patrik Gabriel</t>
  </si>
  <si>
    <t>Karšay Imrich</t>
  </si>
  <si>
    <t>Patrik Samuel</t>
  </si>
  <si>
    <t>Bertová Iveta</t>
  </si>
  <si>
    <t>Palová Nina</t>
  </si>
  <si>
    <t>Danielová Ema</t>
  </si>
  <si>
    <t>Rekošová Jana</t>
  </si>
  <si>
    <t>Hamarová Dana</t>
  </si>
  <si>
    <r>
      <t xml:space="preserve">               - ak je priemer vyšší ako 1,5 doplňte "</t>
    </r>
    <r>
      <rPr>
        <b/>
        <sz val="10"/>
        <color indexed="10"/>
        <rFont val="Arial CE"/>
        <family val="2"/>
        <charset val="238"/>
      </rPr>
      <t>prospel</t>
    </r>
    <r>
      <rPr>
        <b/>
        <sz val="10"/>
        <color indexed="8"/>
        <rFont val="Arial CE"/>
        <family val="2"/>
        <charset val="238"/>
      </rPr>
      <t>"</t>
    </r>
  </si>
  <si>
    <r>
      <t xml:space="preserve">               - ak je priemer nižší alebo rovný 1,5 doplňte "</t>
    </r>
    <r>
      <rPr>
        <b/>
        <sz val="10"/>
        <color indexed="10"/>
        <rFont val="Arial CE"/>
        <family val="2"/>
        <charset val="238"/>
      </rPr>
      <t>s vyznamenaním</t>
    </r>
    <r>
      <rPr>
        <b/>
        <sz val="10"/>
        <color indexed="8"/>
        <rFont val="Arial CE"/>
        <family val="2"/>
        <charset val="238"/>
      </rPr>
      <t>"</t>
    </r>
  </si>
  <si>
    <t>Mesiac</t>
  </si>
  <si>
    <t>Tržby</t>
  </si>
  <si>
    <t>nadefinujte novú postupnosť z mien Vašich spolužiakov</t>
  </si>
  <si>
    <t>Suma za celú tab</t>
  </si>
  <si>
    <t>Priemer za celú tab</t>
  </si>
  <si>
    <t>Náklady</t>
  </si>
  <si>
    <t>Výnosy</t>
  </si>
  <si>
    <t>Zisk</t>
  </si>
  <si>
    <t>Hodnoty v stĺpci C pomenujte ako Náklad</t>
  </si>
  <si>
    <t>Hodnoty v stĺpci D pomenujte ako Výnos</t>
  </si>
  <si>
    <t>podnik1</t>
  </si>
  <si>
    <t>podnik2</t>
  </si>
  <si>
    <t>podnik3</t>
  </si>
  <si>
    <t>podnik4</t>
  </si>
  <si>
    <t>podnik5</t>
  </si>
  <si>
    <t>podnik6</t>
  </si>
  <si>
    <t>podnik7</t>
  </si>
  <si>
    <t>priemerný počet odpracovaných hodin Evy a Samuela za mesiace v prvom polroku</t>
  </si>
  <si>
    <t xml:space="preserve"> vložte vzorec, ktorý vrátí dátum splatnosti (o dva mesiace väčšie)</t>
  </si>
  <si>
    <t xml:space="preserve">- na novovložený list Maturita prekopírujte naraz časť tabuľky: 1. Stĺpec (od adresy A21:A43) </t>
  </si>
  <si>
    <t xml:space="preserve">      porastú úmerne vo všetkých položkách, a to tak, že sa vynásobia predpokladaným koeficientom, ktorý je </t>
  </si>
  <si>
    <t xml:space="preserve">      podľa odhadu expertov teraz 1,3. Pretože sa tento odhad môže zmeniť, je koeficient uložený v bunke H11.</t>
  </si>
  <si>
    <t xml:space="preserve">      Vložte do E12 vzorec na výpočet odhadu nákladov spotreby materiálu a nakopírujte ho aj ostatným položkám.</t>
  </si>
  <si>
    <t>Návrh plánu vybraných nákladov s použitím koeficienta</t>
  </si>
  <si>
    <t>Účet</t>
  </si>
  <si>
    <t>Položka</t>
  </si>
  <si>
    <t>Skut. 2000</t>
  </si>
  <si>
    <t>Plán 2001</t>
  </si>
  <si>
    <t>Koef.</t>
  </si>
  <si>
    <t>Spotreba materiálu</t>
  </si>
  <si>
    <t>Energia</t>
  </si>
  <si>
    <t>Náklady na predaný tovar</t>
  </si>
  <si>
    <t>Opravy a udržovanie</t>
  </si>
  <si>
    <t>Cestovné</t>
  </si>
  <si>
    <t>Spoje</t>
  </si>
  <si>
    <t xml:space="preserve">Nájomné </t>
  </si>
  <si>
    <t>Služby</t>
  </si>
  <si>
    <t>Nakupované subdodávky</t>
  </si>
  <si>
    <t>Propagácia</t>
  </si>
  <si>
    <t>52x</t>
  </si>
  <si>
    <t>Mzdové náklady</t>
  </si>
  <si>
    <t>56x</t>
  </si>
  <si>
    <t>Finančné náklady</t>
  </si>
  <si>
    <t>Ostatné náklady</t>
  </si>
  <si>
    <t>Leasing</t>
  </si>
  <si>
    <t>Odpisy</t>
  </si>
  <si>
    <t>CELKOM</t>
  </si>
  <si>
    <t>hodnoty v tis. Sk</t>
  </si>
  <si>
    <t>Rozpočet nákladov</t>
  </si>
  <si>
    <t>Položka rozpočtu</t>
  </si>
  <si>
    <t>Výrobok</t>
  </si>
  <si>
    <t>Celkom</t>
  </si>
  <si>
    <t>A</t>
  </si>
  <si>
    <t>B</t>
  </si>
  <si>
    <t>C</t>
  </si>
  <si>
    <t>Počet predaných kusov</t>
  </si>
  <si>
    <t>Celkové
náklady</t>
  </si>
  <si>
    <t>priamy materiál</t>
  </si>
  <si>
    <t>priame mzdy</t>
  </si>
  <si>
    <t>réžia</t>
  </si>
  <si>
    <t>Hodnoty v Sk</t>
  </si>
  <si>
    <t>Úloha: Preformátujte dolnú tabuľku tak, aby vyzerala ako horná.</t>
  </si>
  <si>
    <t xml:space="preserve">V tabuľke vidíme prehľad o mzdách zamestnancov za  1. polrok. Vložte do stĺpca I vzorce na výpočet </t>
  </si>
  <si>
    <t>mzda ktorých prevýšila 1,5-násobok priemernej mzdy vo firme, podfarbili na zeleno. Naopak, bunky</t>
  </si>
  <si>
    <t>priemernej mzdy tých zamestnancov, priemerná mzda ktorých je menej ako 0,8-násobok priemernej</t>
  </si>
  <si>
    <t>mzdy vo firme, sa podfarbili na červeno.</t>
  </si>
  <si>
    <t>MENO</t>
  </si>
  <si>
    <t>Priemerná mzda</t>
  </si>
  <si>
    <t>Január</t>
  </si>
  <si>
    <t>Február</t>
  </si>
  <si>
    <t>Marec</t>
  </si>
  <si>
    <t>Apríl</t>
  </si>
  <si>
    <t>Máj</t>
  </si>
  <si>
    <t>Jún</t>
  </si>
  <si>
    <t>Blažek Ján</t>
  </si>
  <si>
    <t>Bubílková Anna</t>
  </si>
  <si>
    <t>Cimer Zdeno</t>
  </si>
  <si>
    <t>Dohnány Marcel</t>
  </si>
  <si>
    <t>Gajdoš Andrej</t>
  </si>
  <si>
    <t>Galan Miroslav</t>
  </si>
  <si>
    <t>Gerbovský Dušan</t>
  </si>
  <si>
    <t>Hakulinský Ivan</t>
  </si>
  <si>
    <t>Haranský Martin</t>
  </si>
  <si>
    <t>Hrabalová Danica</t>
  </si>
  <si>
    <t>Hrebenda Martin</t>
  </si>
  <si>
    <t>Humeňanský Mikuláš</t>
  </si>
  <si>
    <t>Komár Juraj</t>
  </si>
  <si>
    <t>Lenský Jozef</t>
  </si>
  <si>
    <t>Lupták Mojmír</t>
  </si>
  <si>
    <t>Priemer vo firme:</t>
  </si>
  <si>
    <t>ak je rovná 20000, daň je 17%</t>
  </si>
  <si>
    <t>- číselné údaje v tabuľke vycentrujte a v stĺpcoch, ktoré sú vyjadrené v Euro zmeňte na formát meny</t>
  </si>
  <si>
    <t xml:space="preserve"> a posledný stĺpec (G21:G43), prilepte na nový list od adresy A5</t>
  </si>
  <si>
    <t>priemerný počet odpracovaných hodin za mesiace v druhom polroku</t>
  </si>
  <si>
    <t>maximálný počet odpracovaných hodín za mesiace</t>
  </si>
  <si>
    <t>TODAY</t>
  </si>
  <si>
    <t>priemernej mzdy a sformátujte oblasť I10:I24 tak, aby sa bunky priemernej mzdy tých zamestnancov,</t>
  </si>
  <si>
    <t>Vypočítajte sumu, priemer nákladov a výnosov a ako argument použite názvy oblastí</t>
  </si>
  <si>
    <t>- do stĺpca I doplňte "poznámku" na základe vyhodnotenia zásoby jednotlivých druhov materiálov</t>
  </si>
  <si>
    <t>prospel</t>
  </si>
  <si>
    <t>s vyznamenaním</t>
  </si>
  <si>
    <r>
      <t>Úloha:</t>
    </r>
    <r>
      <rPr>
        <b/>
        <sz val="10"/>
        <color indexed="17"/>
        <rFont val="Arial CE"/>
        <family val="2"/>
        <charset val="238"/>
      </rPr>
      <t xml:space="preserve"> Na základe nákladov v roku 2014 chcú vo firme odhadnúť náklady na rok 2015. Predpokladajú, že náklady </t>
    </r>
  </si>
  <si>
    <t>Do bunky A3 vložte funkciu, ktorá zobrazí: "Toto číslo je kladné" alebo "Toto číslo</t>
  </si>
  <si>
    <t>je záporné" podľa toho, aké číslo sa vloží do bunky B2.</t>
  </si>
  <si>
    <t>V bunke B7 sa má objaviť daň z čiastky z bunky B6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</si>
</sst>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208" formatCode="#,##0_ ;[Red]\-#,##0\ "/>
    <numFmt numFmtId="222" formatCode="[$€-2]\ #,##0.00"/>
  </numFmts>
  <fonts count="53" x14ac:knownFonts="1">
    <font>
      <sz val="10"/>
      <name val="Arial CE"/>
      <charset val="238"/>
    </font>
    <font>
      <sz val="10"/>
      <name val="Arial CE"/>
      <charset val="238"/>
    </font>
    <font>
      <b/>
      <sz val="12"/>
      <color indexed="10"/>
      <name val="Arial CE"/>
      <family val="2"/>
      <charset val="238"/>
    </font>
    <font>
      <sz val="12"/>
      <name val="Arial CE"/>
      <family val="2"/>
      <charset val="238"/>
    </font>
    <font>
      <b/>
      <sz val="12"/>
      <name val="Arial"/>
      <family val="2"/>
    </font>
    <font>
      <sz val="12"/>
      <name val="Arial"/>
      <family val="2"/>
    </font>
    <font>
      <b/>
      <sz val="12"/>
      <color indexed="10"/>
      <name val="Arial"/>
      <family val="2"/>
    </font>
    <font>
      <sz val="12"/>
      <color indexed="10"/>
      <name val="Arial"/>
      <family val="2"/>
    </font>
    <font>
      <sz val="12"/>
      <color indexed="8"/>
      <name val="Arial"/>
      <family val="2"/>
    </font>
    <font>
      <b/>
      <sz val="12"/>
      <name val="Arial"/>
      <family val="2"/>
      <charset val="238"/>
    </font>
    <font>
      <b/>
      <sz val="12"/>
      <name val="Arial CE"/>
      <charset val="238"/>
    </font>
    <font>
      <sz val="10"/>
      <name val="Arial CE"/>
      <family val="2"/>
      <charset val="238"/>
    </font>
    <font>
      <b/>
      <sz val="10"/>
      <name val="Arial CE"/>
      <charset val="238"/>
    </font>
    <font>
      <b/>
      <sz val="12"/>
      <color indexed="10"/>
      <name val="Arial CE"/>
      <charset val="238"/>
    </font>
    <font>
      <b/>
      <sz val="12"/>
      <color indexed="10"/>
      <name val="Arial"/>
      <family val="2"/>
      <charset val="238"/>
    </font>
    <font>
      <b/>
      <sz val="12"/>
      <color indexed="53"/>
      <name val="Arial"/>
      <family val="2"/>
      <charset val="238"/>
    </font>
    <font>
      <b/>
      <sz val="12"/>
      <name val="Times New Roman"/>
      <family val="1"/>
      <charset val="238"/>
    </font>
    <font>
      <sz val="10"/>
      <name val="Arial"/>
      <family val="2"/>
      <charset val="238"/>
    </font>
    <font>
      <b/>
      <sz val="10"/>
      <color indexed="10"/>
      <name val="Arial CE"/>
      <family val="2"/>
      <charset val="238"/>
    </font>
    <font>
      <b/>
      <sz val="10"/>
      <color indexed="48"/>
      <name val="Arial CE"/>
      <charset val="238"/>
    </font>
    <font>
      <b/>
      <sz val="10"/>
      <color indexed="10"/>
      <name val="Arial CE"/>
      <charset val="238"/>
    </font>
    <font>
      <sz val="8"/>
      <color indexed="81"/>
      <name val="Tahoma"/>
      <family val="2"/>
      <charset val="238"/>
    </font>
    <font>
      <b/>
      <sz val="14"/>
      <name val="Arial CE"/>
      <family val="2"/>
      <charset val="238"/>
    </font>
    <font>
      <sz val="14"/>
      <name val="Arial CE"/>
      <family val="2"/>
      <charset val="238"/>
    </font>
    <font>
      <i/>
      <sz val="12"/>
      <name val="Arial CE"/>
      <charset val="238"/>
    </font>
    <font>
      <b/>
      <sz val="14"/>
      <color indexed="48"/>
      <name val="Arial CE"/>
      <family val="2"/>
      <charset val="238"/>
    </font>
    <font>
      <sz val="14"/>
      <color indexed="10"/>
      <name val="Arial CE"/>
      <family val="2"/>
      <charset val="238"/>
    </font>
    <font>
      <b/>
      <sz val="14"/>
      <color indexed="10"/>
      <name val="Arial CE"/>
      <family val="2"/>
      <charset val="238"/>
    </font>
    <font>
      <b/>
      <sz val="10"/>
      <color indexed="8"/>
      <name val="Arial CE"/>
      <family val="2"/>
      <charset val="238"/>
    </font>
    <font>
      <sz val="8"/>
      <name val="Arial"/>
      <family val="2"/>
      <charset val="238"/>
    </font>
    <font>
      <b/>
      <sz val="10"/>
      <color indexed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8"/>
      <name val="Times New Roman CE"/>
    </font>
    <font>
      <b/>
      <sz val="10"/>
      <color indexed="17"/>
      <name val="Arial CE"/>
      <family val="2"/>
      <charset val="238"/>
    </font>
    <font>
      <b/>
      <u/>
      <sz val="10"/>
      <color indexed="20"/>
      <name val="Arial CE"/>
      <family val="2"/>
      <charset val="238"/>
    </font>
    <font>
      <sz val="10"/>
      <color indexed="10"/>
      <name val="Arial CE"/>
      <family val="2"/>
      <charset val="238"/>
    </font>
    <font>
      <b/>
      <u/>
      <sz val="11"/>
      <color indexed="20"/>
      <name val="Arial CE"/>
      <family val="2"/>
      <charset val="238"/>
    </font>
    <font>
      <b/>
      <u/>
      <sz val="10"/>
      <name val="Arial CE"/>
      <family val="2"/>
      <charset val="238"/>
    </font>
    <font>
      <b/>
      <sz val="10"/>
      <name val="Arial CE"/>
      <family val="2"/>
      <charset val="238"/>
    </font>
    <font>
      <i/>
      <sz val="10"/>
      <name val="Arial CE"/>
      <family val="2"/>
      <charset val="238"/>
    </font>
    <font>
      <b/>
      <u/>
      <sz val="12"/>
      <color indexed="20"/>
      <name val="Arial CE"/>
      <family val="2"/>
      <charset val="238"/>
    </font>
    <font>
      <sz val="10"/>
      <color indexed="45"/>
      <name val="Arial CE"/>
      <family val="2"/>
      <charset val="238"/>
    </font>
    <font>
      <i/>
      <sz val="9"/>
      <name val="Arial CE"/>
      <family val="2"/>
      <charset val="238"/>
    </font>
    <font>
      <b/>
      <sz val="12"/>
      <color indexed="17"/>
      <name val="Arial CE"/>
      <family val="2"/>
      <charset val="238"/>
    </font>
    <font>
      <b/>
      <sz val="12"/>
      <color indexed="17"/>
      <name val="Times New Roman"/>
      <family val="1"/>
    </font>
    <font>
      <b/>
      <sz val="10"/>
      <color indexed="56"/>
      <name val="Times New Roman"/>
      <family val="1"/>
    </font>
    <font>
      <b/>
      <sz val="10"/>
      <color indexed="20"/>
      <name val="Times New Roman"/>
      <family val="1"/>
    </font>
    <font>
      <sz val="10"/>
      <name val="Times New Roman"/>
      <family val="1"/>
    </font>
    <font>
      <sz val="10"/>
      <color indexed="17"/>
      <name val="Times New Roman"/>
      <family val="1"/>
    </font>
    <font>
      <b/>
      <sz val="8"/>
      <color indexed="81"/>
      <name val="Tahoma"/>
      <family val="2"/>
      <charset val="238"/>
    </font>
    <font>
      <sz val="14"/>
      <color indexed="10"/>
      <name val="Arial"/>
      <family val="2"/>
      <charset val="238"/>
    </font>
    <font>
      <sz val="8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lightGrid">
        <bgColor indexed="27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</fills>
  <borders count="8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17"/>
      </left>
      <right style="thin">
        <color indexed="17"/>
      </right>
      <top style="thick">
        <color indexed="17"/>
      </top>
      <bottom style="thin">
        <color indexed="17"/>
      </bottom>
      <diagonal/>
    </border>
    <border>
      <left style="thin">
        <color indexed="17"/>
      </left>
      <right style="thin">
        <color indexed="17"/>
      </right>
      <top style="thick">
        <color indexed="17"/>
      </top>
      <bottom style="thin">
        <color indexed="17"/>
      </bottom>
      <diagonal/>
    </border>
    <border>
      <left style="thin">
        <color indexed="17"/>
      </left>
      <right style="thick">
        <color indexed="17"/>
      </right>
      <top style="thick">
        <color indexed="17"/>
      </top>
      <bottom style="thin">
        <color indexed="17"/>
      </bottom>
      <diagonal/>
    </border>
    <border>
      <left style="thick">
        <color indexed="17"/>
      </left>
      <right style="thin">
        <color indexed="17"/>
      </right>
      <top style="thick">
        <color indexed="17"/>
      </top>
      <bottom style="thick">
        <color indexed="17"/>
      </bottom>
      <diagonal/>
    </border>
    <border>
      <left style="thin">
        <color indexed="17"/>
      </left>
      <right style="thick">
        <color indexed="17"/>
      </right>
      <top style="thick">
        <color indexed="17"/>
      </top>
      <bottom style="thick">
        <color indexed="17"/>
      </bottom>
      <diagonal/>
    </border>
    <border>
      <left style="thick">
        <color indexed="17"/>
      </left>
      <right style="thin">
        <color indexed="17"/>
      </right>
      <top style="thin">
        <color indexed="17"/>
      </top>
      <bottom style="thin">
        <color indexed="17"/>
      </bottom>
      <diagonal/>
    </border>
    <border>
      <left style="thin">
        <color indexed="17"/>
      </left>
      <right style="thin">
        <color indexed="17"/>
      </right>
      <top style="thin">
        <color indexed="17"/>
      </top>
      <bottom style="thin">
        <color indexed="17"/>
      </bottom>
      <diagonal/>
    </border>
    <border>
      <left style="thin">
        <color indexed="17"/>
      </left>
      <right style="thick">
        <color indexed="17"/>
      </right>
      <top style="thin">
        <color indexed="17"/>
      </top>
      <bottom style="thin">
        <color indexed="17"/>
      </bottom>
      <diagonal/>
    </border>
    <border>
      <left style="thick">
        <color indexed="17"/>
      </left>
      <right style="thin">
        <color indexed="17"/>
      </right>
      <top style="thin">
        <color indexed="17"/>
      </top>
      <bottom style="thick">
        <color indexed="17"/>
      </bottom>
      <diagonal/>
    </border>
    <border>
      <left style="thin">
        <color indexed="17"/>
      </left>
      <right style="thin">
        <color indexed="17"/>
      </right>
      <top style="thin">
        <color indexed="17"/>
      </top>
      <bottom style="thick">
        <color indexed="17"/>
      </bottom>
      <diagonal/>
    </border>
    <border>
      <left style="thin">
        <color indexed="17"/>
      </left>
      <right style="thick">
        <color indexed="17"/>
      </right>
      <top style="thin">
        <color indexed="17"/>
      </top>
      <bottom style="thick">
        <color indexed="17"/>
      </bottom>
      <diagonal/>
    </border>
    <border>
      <left/>
      <right/>
      <top style="thick">
        <color indexed="64"/>
      </top>
      <bottom style="hair">
        <color indexed="64"/>
      </bottom>
      <diagonal/>
    </border>
    <border>
      <left/>
      <right style="thin">
        <color indexed="64"/>
      </right>
      <top style="thick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ck">
        <color indexed="64"/>
      </left>
      <right/>
      <top/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ck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double">
        <color indexed="64"/>
      </right>
      <top style="hair">
        <color indexed="64"/>
      </top>
      <bottom style="thick">
        <color indexed="64"/>
      </bottom>
      <diagonal/>
    </border>
    <border>
      <left/>
      <right style="thin">
        <color indexed="64"/>
      </right>
      <top style="hair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hair">
        <color indexed="64"/>
      </top>
      <bottom style="thick">
        <color indexed="64"/>
      </bottom>
      <diagonal/>
    </border>
    <border>
      <left style="thin">
        <color indexed="17"/>
      </left>
      <right style="thin">
        <color indexed="17"/>
      </right>
      <top style="thin">
        <color indexed="17"/>
      </top>
      <bottom style="medium">
        <color indexed="17"/>
      </bottom>
      <diagonal/>
    </border>
    <border>
      <left style="medium">
        <color indexed="17"/>
      </left>
      <right style="thin">
        <color indexed="17"/>
      </right>
      <top/>
      <bottom style="thin">
        <color indexed="17"/>
      </bottom>
      <diagonal/>
    </border>
    <border>
      <left style="thin">
        <color indexed="17"/>
      </left>
      <right style="thin">
        <color indexed="17"/>
      </right>
      <top/>
      <bottom style="thin">
        <color indexed="17"/>
      </bottom>
      <diagonal/>
    </border>
    <border>
      <left style="thin">
        <color indexed="17"/>
      </left>
      <right style="medium">
        <color indexed="17"/>
      </right>
      <top/>
      <bottom style="thin">
        <color indexed="17"/>
      </bottom>
      <diagonal/>
    </border>
    <border>
      <left style="medium">
        <color indexed="17"/>
      </left>
      <right style="thin">
        <color indexed="17"/>
      </right>
      <top style="thin">
        <color indexed="17"/>
      </top>
      <bottom style="thin">
        <color indexed="17"/>
      </bottom>
      <diagonal/>
    </border>
    <border>
      <left style="medium">
        <color indexed="17"/>
      </left>
      <right style="thin">
        <color indexed="17"/>
      </right>
      <top style="thin">
        <color indexed="17"/>
      </top>
      <bottom style="medium">
        <color indexed="17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double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ck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double">
        <color indexed="64"/>
      </bottom>
      <diagonal/>
    </border>
    <border>
      <left style="thick">
        <color indexed="64"/>
      </left>
      <right style="thin">
        <color indexed="64"/>
      </right>
      <top style="hair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17"/>
      </left>
      <right style="thin">
        <color indexed="17"/>
      </right>
      <top style="medium">
        <color indexed="17"/>
      </top>
      <bottom style="thin">
        <color indexed="17"/>
      </bottom>
      <diagonal/>
    </border>
    <border>
      <left style="thin">
        <color indexed="17"/>
      </left>
      <right style="thin">
        <color indexed="17"/>
      </right>
      <top style="medium">
        <color indexed="17"/>
      </top>
      <bottom style="thin">
        <color indexed="17"/>
      </bottom>
      <diagonal/>
    </border>
    <border>
      <left style="thin">
        <color indexed="17"/>
      </left>
      <right style="medium">
        <color indexed="17"/>
      </right>
      <top style="medium">
        <color indexed="17"/>
      </top>
      <bottom style="thin">
        <color indexed="17"/>
      </bottom>
      <diagonal/>
    </border>
    <border>
      <left style="thin">
        <color indexed="17"/>
      </left>
      <right style="medium">
        <color indexed="17"/>
      </right>
      <top style="thin">
        <color indexed="17"/>
      </top>
      <bottom style="medium">
        <color indexed="17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7" fillId="0" borderId="0"/>
    <xf numFmtId="0" fontId="17" fillId="0" borderId="0"/>
    <xf numFmtId="0" fontId="11" fillId="0" borderId="0"/>
    <xf numFmtId="0" fontId="33" fillId="0" borderId="0"/>
    <xf numFmtId="0" fontId="1" fillId="0" borderId="0"/>
  </cellStyleXfs>
  <cellXfs count="199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14" fontId="5" fillId="0" borderId="0" xfId="0" applyNumberFormat="1" applyFont="1"/>
    <xf numFmtId="0" fontId="4" fillId="0" borderId="0" xfId="5" applyFont="1"/>
    <xf numFmtId="0" fontId="5" fillId="0" borderId="0" xfId="5" applyFont="1"/>
    <xf numFmtId="0" fontId="8" fillId="0" borderId="0" xfId="0" applyNumberFormat="1" applyFont="1" applyFill="1" applyBorder="1" applyAlignment="1" applyProtection="1"/>
    <xf numFmtId="0" fontId="7" fillId="0" borderId="0" xfId="5" applyFont="1"/>
    <xf numFmtId="0" fontId="10" fillId="0" borderId="0" xfId="0" applyFont="1"/>
    <xf numFmtId="0" fontId="9" fillId="0" borderId="0" xfId="0" applyFont="1"/>
    <xf numFmtId="0" fontId="13" fillId="0" borderId="0" xfId="0" applyFont="1" applyAlignment="1">
      <alignment horizontal="center"/>
    </xf>
    <xf numFmtId="14" fontId="14" fillId="0" borderId="0" xfId="0" applyNumberFormat="1" applyFont="1"/>
    <xf numFmtId="0" fontId="14" fillId="0" borderId="0" xfId="0" applyFont="1" applyAlignment="1">
      <alignment horizontal="center"/>
    </xf>
    <xf numFmtId="0" fontId="14" fillId="0" borderId="0" xfId="0" applyFont="1"/>
    <xf numFmtId="0" fontId="15" fillId="0" borderId="0" xfId="0" applyFont="1"/>
    <xf numFmtId="0" fontId="15" fillId="0" borderId="0" xfId="5" applyFont="1"/>
    <xf numFmtId="0" fontId="3" fillId="2" borderId="1" xfId="0" applyFont="1" applyFill="1" applyBorder="1"/>
    <xf numFmtId="0" fontId="3" fillId="2" borderId="2" xfId="0" applyFont="1" applyFill="1" applyBorder="1"/>
    <xf numFmtId="0" fontId="3" fillId="2" borderId="3" xfId="0" applyFont="1" applyFill="1" applyBorder="1"/>
    <xf numFmtId="0" fontId="16" fillId="0" borderId="0" xfId="0" applyFont="1"/>
    <xf numFmtId="0" fontId="12" fillId="2" borderId="4" xfId="0" applyFont="1" applyFill="1" applyBorder="1" applyAlignment="1">
      <alignment horizontal="center"/>
    </xf>
    <xf numFmtId="0" fontId="12" fillId="2" borderId="5" xfId="0" applyFont="1" applyFill="1" applyBorder="1" applyAlignment="1">
      <alignment horizontal="center"/>
    </xf>
    <xf numFmtId="0" fontId="12" fillId="2" borderId="6" xfId="0" applyFont="1" applyFill="1" applyBorder="1" applyAlignment="1">
      <alignment horizontal="center"/>
    </xf>
    <xf numFmtId="0" fontId="11" fillId="2" borderId="7" xfId="0" applyFont="1" applyFill="1" applyBorder="1" applyAlignment="1">
      <alignment horizontal="center"/>
    </xf>
    <xf numFmtId="0" fontId="11" fillId="2" borderId="8" xfId="0" applyFont="1" applyFill="1" applyBorder="1" applyAlignment="1">
      <alignment horizontal="center"/>
    </xf>
    <xf numFmtId="0" fontId="11" fillId="2" borderId="9" xfId="0" applyFont="1" applyFill="1" applyBorder="1" applyAlignment="1">
      <alignment horizontal="center"/>
    </xf>
    <xf numFmtId="0" fontId="11" fillId="2" borderId="10" xfId="0" applyFont="1" applyFill="1" applyBorder="1" applyAlignment="1">
      <alignment horizontal="center"/>
    </xf>
    <xf numFmtId="0" fontId="11" fillId="2" borderId="11" xfId="0" applyFont="1" applyFill="1" applyBorder="1" applyAlignment="1">
      <alignment horizontal="center"/>
    </xf>
    <xf numFmtId="0" fontId="11" fillId="2" borderId="12" xfId="0" applyFont="1" applyFill="1" applyBorder="1" applyAlignment="1">
      <alignment horizontal="center"/>
    </xf>
    <xf numFmtId="0" fontId="2" fillId="0" borderId="0" xfId="5" applyFont="1"/>
    <xf numFmtId="0" fontId="11" fillId="0" borderId="13" xfId="0" applyFont="1" applyBorder="1"/>
    <xf numFmtId="0" fontId="12" fillId="0" borderId="14" xfId="0" applyFont="1" applyBorder="1"/>
    <xf numFmtId="0" fontId="12" fillId="0" borderId="15" xfId="0" applyFont="1" applyBorder="1"/>
    <xf numFmtId="0" fontId="11" fillId="0" borderId="16" xfId="0" applyFont="1" applyBorder="1"/>
    <xf numFmtId="0" fontId="12" fillId="0" borderId="17" xfId="0" applyFont="1" applyBorder="1"/>
    <xf numFmtId="0" fontId="12" fillId="0" borderId="18" xfId="0" applyFont="1" applyBorder="1"/>
    <xf numFmtId="0" fontId="5" fillId="3" borderId="0" xfId="0" applyFont="1" applyFill="1"/>
    <xf numFmtId="14" fontId="7" fillId="0" borderId="0" xfId="0" applyNumberFormat="1" applyFont="1"/>
    <xf numFmtId="0" fontId="5" fillId="2" borderId="0" xfId="0" applyFont="1" applyFill="1"/>
    <xf numFmtId="0" fontId="4" fillId="0" borderId="19" xfId="0" applyFont="1" applyBorder="1"/>
    <xf numFmtId="0" fontId="4" fillId="0" borderId="20" xfId="0" applyFont="1" applyBorder="1"/>
    <xf numFmtId="0" fontId="14" fillId="0" borderId="2" xfId="0" applyFont="1" applyBorder="1" applyAlignment="1">
      <alignment horizontal="right"/>
    </xf>
    <xf numFmtId="0" fontId="14" fillId="0" borderId="3" xfId="0" applyFont="1" applyBorder="1" applyAlignment="1">
      <alignment horizontal="right"/>
    </xf>
    <xf numFmtId="0" fontId="4" fillId="2" borderId="19" xfId="5" applyFont="1" applyFill="1" applyBorder="1"/>
    <xf numFmtId="0" fontId="5" fillId="2" borderId="21" xfId="0" applyFont="1" applyFill="1" applyBorder="1"/>
    <xf numFmtId="49" fontId="13" fillId="0" borderId="0" xfId="0" applyNumberFormat="1" applyFont="1" applyAlignment="1">
      <alignment horizontal="left"/>
    </xf>
    <xf numFmtId="0" fontId="13" fillId="2" borderId="22" xfId="1" applyFont="1" applyFill="1" applyBorder="1"/>
    <xf numFmtId="0" fontId="12" fillId="2" borderId="23" xfId="1" applyFont="1" applyFill="1" applyBorder="1"/>
    <xf numFmtId="0" fontId="12" fillId="2" borderId="24" xfId="1" applyFont="1" applyFill="1" applyBorder="1"/>
    <xf numFmtId="0" fontId="17" fillId="0" borderId="0" xfId="1"/>
    <xf numFmtId="0" fontId="12" fillId="2" borderId="0" xfId="1" applyFont="1" applyFill="1" applyBorder="1"/>
    <xf numFmtId="0" fontId="12" fillId="2" borderId="25" xfId="1" applyFont="1" applyFill="1" applyBorder="1"/>
    <xf numFmtId="0" fontId="12" fillId="2" borderId="22" xfId="1" quotePrefix="1" applyFont="1" applyFill="1" applyBorder="1"/>
    <xf numFmtId="0" fontId="12" fillId="2" borderId="22" xfId="1" applyFont="1" applyFill="1" applyBorder="1"/>
    <xf numFmtId="0" fontId="12" fillId="2" borderId="26" xfId="1" applyFont="1" applyFill="1" applyBorder="1"/>
    <xf numFmtId="0" fontId="12" fillId="2" borderId="27" xfId="1" applyFont="1" applyFill="1" applyBorder="1"/>
    <xf numFmtId="0" fontId="12" fillId="2" borderId="28" xfId="1" applyFont="1" applyFill="1" applyBorder="1"/>
    <xf numFmtId="0" fontId="22" fillId="0" borderId="0" xfId="0" applyFont="1"/>
    <xf numFmtId="0" fontId="23" fillId="0" borderId="0" xfId="0" applyFont="1"/>
    <xf numFmtId="0" fontId="24" fillId="0" borderId="0" xfId="0" applyFont="1"/>
    <xf numFmtId="0" fontId="25" fillId="0" borderId="0" xfId="0" applyFont="1"/>
    <xf numFmtId="14" fontId="26" fillId="0" borderId="0" xfId="0" applyNumberFormat="1" applyFont="1"/>
    <xf numFmtId="14" fontId="23" fillId="0" borderId="0" xfId="0" applyNumberFormat="1" applyFont="1"/>
    <xf numFmtId="20" fontId="23" fillId="0" borderId="0" xfId="0" applyNumberFormat="1" applyFont="1"/>
    <xf numFmtId="20" fontId="26" fillId="0" borderId="0" xfId="0" applyNumberFormat="1" applyFont="1"/>
    <xf numFmtId="0" fontId="27" fillId="2" borderId="22" xfId="0" applyFont="1" applyFill="1" applyBorder="1"/>
    <xf numFmtId="0" fontId="28" fillId="2" borderId="0" xfId="0" applyFont="1" applyFill="1" applyBorder="1"/>
    <xf numFmtId="0" fontId="28" fillId="2" borderId="25" xfId="0" applyFont="1" applyFill="1" applyBorder="1"/>
    <xf numFmtId="0" fontId="28" fillId="2" borderId="22" xfId="0" quotePrefix="1" applyFont="1" applyFill="1" applyBorder="1"/>
    <xf numFmtId="0" fontId="28" fillId="2" borderId="22" xfId="0" applyFont="1" applyFill="1" applyBorder="1"/>
    <xf numFmtId="0" fontId="28" fillId="2" borderId="26" xfId="0" applyFont="1" applyFill="1" applyBorder="1"/>
    <xf numFmtId="0" fontId="28" fillId="2" borderId="27" xfId="0" applyFont="1" applyFill="1" applyBorder="1"/>
    <xf numFmtId="0" fontId="28" fillId="2" borderId="28" xfId="0" applyFont="1" applyFill="1" applyBorder="1"/>
    <xf numFmtId="0" fontId="11" fillId="0" borderId="0" xfId="0" applyFont="1"/>
    <xf numFmtId="0" fontId="11" fillId="0" borderId="0" xfId="0" applyFont="1" applyAlignment="1">
      <alignment horizontal="centerContinuous"/>
    </xf>
    <xf numFmtId="0" fontId="30" fillId="0" borderId="0" xfId="2" applyFont="1"/>
    <xf numFmtId="0" fontId="17" fillId="0" borderId="0" xfId="2"/>
    <xf numFmtId="0" fontId="17" fillId="0" borderId="0" xfId="2" applyAlignment="1">
      <alignment horizontal="center"/>
    </xf>
    <xf numFmtId="0" fontId="31" fillId="4" borderId="0" xfId="2" applyFont="1" applyFill="1"/>
    <xf numFmtId="0" fontId="32" fillId="4" borderId="0" xfId="2" applyFont="1" applyFill="1"/>
    <xf numFmtId="0" fontId="17" fillId="0" borderId="0" xfId="2" applyFont="1"/>
    <xf numFmtId="0" fontId="17" fillId="5" borderId="0" xfId="2" applyFont="1" applyFill="1"/>
    <xf numFmtId="0" fontId="17" fillId="5" borderId="0" xfId="2" applyFill="1"/>
    <xf numFmtId="0" fontId="17" fillId="0" borderId="0" xfId="1" applyFont="1"/>
    <xf numFmtId="0" fontId="0" fillId="0" borderId="27" xfId="0" applyBorder="1"/>
    <xf numFmtId="0" fontId="35" fillId="0" borderId="0" xfId="0" applyFont="1"/>
    <xf numFmtId="0" fontId="34" fillId="0" borderId="0" xfId="0" applyFont="1"/>
    <xf numFmtId="0" fontId="36" fillId="0" borderId="27" xfId="0" applyFont="1" applyBorder="1"/>
    <xf numFmtId="0" fontId="36" fillId="0" borderId="0" xfId="0" applyFont="1"/>
    <xf numFmtId="0" fontId="37" fillId="0" borderId="0" xfId="0" applyFont="1"/>
    <xf numFmtId="0" fontId="38" fillId="0" borderId="0" xfId="0" applyFont="1"/>
    <xf numFmtId="0" fontId="11" fillId="0" borderId="29" xfId="0" applyFont="1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0" fontId="0" fillId="0" borderId="30" xfId="0" applyBorder="1" applyAlignment="1">
      <alignment horizontal="center"/>
    </xf>
    <xf numFmtId="0" fontId="0" fillId="0" borderId="31" xfId="0" applyBorder="1" applyAlignment="1">
      <alignment horizontal="centerContinuous" vertical="center"/>
    </xf>
    <xf numFmtId="0" fontId="39" fillId="0" borderId="32" xfId="0" applyFont="1" applyBorder="1" applyAlignment="1">
      <alignment horizontal="center"/>
    </xf>
    <xf numFmtId="0" fontId="39" fillId="0" borderId="33" xfId="0" applyFont="1" applyFill="1" applyBorder="1" applyAlignment="1">
      <alignment horizontal="center"/>
    </xf>
    <xf numFmtId="0" fontId="11" fillId="0" borderId="34" xfId="0" applyFont="1" applyFill="1" applyBorder="1" applyAlignment="1">
      <alignment horizontal="right"/>
    </xf>
    <xf numFmtId="0" fontId="11" fillId="0" borderId="35" xfId="0" applyFont="1" applyFill="1" applyBorder="1"/>
    <xf numFmtId="208" fontId="11" fillId="0" borderId="35" xfId="0" applyNumberFormat="1" applyFont="1" applyFill="1" applyBorder="1"/>
    <xf numFmtId="208" fontId="11" fillId="0" borderId="36" xfId="0" applyNumberFormat="1" applyFont="1" applyFill="1" applyBorder="1"/>
    <xf numFmtId="0" fontId="11" fillId="0" borderId="34" xfId="3" applyFont="1" applyFill="1" applyBorder="1" applyAlignment="1" applyProtection="1">
      <alignment horizontal="right"/>
    </xf>
    <xf numFmtId="0" fontId="11" fillId="0" borderId="35" xfId="4" applyFont="1" applyFill="1" applyBorder="1" applyAlignment="1" applyProtection="1">
      <alignment wrapText="1"/>
    </xf>
    <xf numFmtId="208" fontId="11" fillId="0" borderId="35" xfId="3" applyNumberFormat="1" applyFont="1" applyFill="1" applyBorder="1" applyProtection="1">
      <protection locked="0"/>
    </xf>
    <xf numFmtId="0" fontId="11" fillId="0" borderId="37" xfId="3" applyFont="1" applyFill="1" applyBorder="1" applyProtection="1"/>
    <xf numFmtId="0" fontId="11" fillId="0" borderId="38" xfId="0" applyFont="1" applyFill="1" applyBorder="1"/>
    <xf numFmtId="208" fontId="39" fillId="0" borderId="38" xfId="3" applyNumberFormat="1" applyFont="1" applyFill="1" applyBorder="1" applyProtection="1">
      <protection locked="0"/>
    </xf>
    <xf numFmtId="208" fontId="39" fillId="0" borderId="39" xfId="0" applyNumberFormat="1" applyFont="1" applyFill="1" applyBorder="1"/>
    <xf numFmtId="0" fontId="40" fillId="0" borderId="0" xfId="0" applyFont="1"/>
    <xf numFmtId="0" fontId="41" fillId="0" borderId="0" xfId="0" applyFont="1" applyAlignment="1">
      <alignment horizontal="centerContinuous"/>
    </xf>
    <xf numFmtId="0" fontId="39" fillId="0" borderId="0" xfId="0" applyFont="1" applyAlignment="1">
      <alignment horizontal="centerContinuous"/>
    </xf>
    <xf numFmtId="0" fontId="42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0" fillId="0" borderId="40" xfId="0" applyBorder="1" applyAlignment="1">
      <alignment horizontal="centerContinuous"/>
    </xf>
    <xf numFmtId="0" fontId="0" fillId="0" borderId="41" xfId="0" applyBorder="1" applyAlignment="1">
      <alignment horizontal="centerContinuous"/>
    </xf>
    <xf numFmtId="0" fontId="0" fillId="0" borderId="42" xfId="0" applyBorder="1" applyAlignment="1">
      <alignment horizontal="center"/>
    </xf>
    <xf numFmtId="0" fontId="0" fillId="0" borderId="43" xfId="0" applyBorder="1" applyAlignment="1">
      <alignment horizontal="center"/>
    </xf>
    <xf numFmtId="0" fontId="0" fillId="0" borderId="44" xfId="0" applyBorder="1" applyAlignment="1">
      <alignment horizontal="centerContinuous"/>
    </xf>
    <xf numFmtId="0" fontId="0" fillId="0" borderId="42" xfId="0" applyBorder="1" applyAlignment="1">
      <alignment horizontal="centerContinuous"/>
    </xf>
    <xf numFmtId="208" fontId="0" fillId="0" borderId="45" xfId="0" applyNumberFormat="1" applyBorder="1"/>
    <xf numFmtId="208" fontId="0" fillId="0" borderId="46" xfId="0" applyNumberFormat="1" applyBorder="1"/>
    <xf numFmtId="0" fontId="0" fillId="0" borderId="47" xfId="0" applyBorder="1"/>
    <xf numFmtId="0" fontId="0" fillId="0" borderId="48" xfId="0" applyBorder="1"/>
    <xf numFmtId="208" fontId="0" fillId="0" borderId="49" xfId="0" applyNumberFormat="1" applyBorder="1"/>
    <xf numFmtId="208" fontId="0" fillId="0" borderId="50" xfId="0" applyNumberFormat="1" applyBorder="1"/>
    <xf numFmtId="208" fontId="0" fillId="0" borderId="51" xfId="0" applyNumberFormat="1" applyBorder="1"/>
    <xf numFmtId="0" fontId="0" fillId="0" borderId="52" xfId="0" applyBorder="1"/>
    <xf numFmtId="208" fontId="0" fillId="0" borderId="42" xfId="0" applyNumberFormat="1" applyBorder="1"/>
    <xf numFmtId="208" fontId="0" fillId="0" borderId="43" xfId="0" applyNumberFormat="1" applyBorder="1"/>
    <xf numFmtId="208" fontId="0" fillId="0" borderId="53" xfId="0" applyNumberFormat="1" applyBorder="1"/>
    <xf numFmtId="0" fontId="0" fillId="0" borderId="54" xfId="0" applyBorder="1"/>
    <xf numFmtId="0" fontId="0" fillId="0" borderId="55" xfId="0" applyBorder="1"/>
    <xf numFmtId="208" fontId="0" fillId="6" borderId="56" xfId="0" applyNumberFormat="1" applyFill="1" applyBorder="1"/>
    <xf numFmtId="208" fontId="0" fillId="6" borderId="57" xfId="0" applyNumberFormat="1" applyFill="1" applyBorder="1"/>
    <xf numFmtId="208" fontId="0" fillId="0" borderId="58" xfId="0" applyNumberFormat="1" applyBorder="1"/>
    <xf numFmtId="0" fontId="43" fillId="0" borderId="0" xfId="0" applyFont="1"/>
    <xf numFmtId="0" fontId="44" fillId="0" borderId="0" xfId="0" applyFont="1"/>
    <xf numFmtId="0" fontId="11" fillId="0" borderId="0" xfId="0" applyNumberFormat="1" applyFont="1" applyFill="1" applyBorder="1" applyAlignment="1"/>
    <xf numFmtId="0" fontId="0" fillId="0" borderId="0" xfId="0" applyBorder="1"/>
    <xf numFmtId="0" fontId="45" fillId="0" borderId="0" xfId="0" applyFont="1"/>
    <xf numFmtId="0" fontId="47" fillId="0" borderId="59" xfId="0" applyFont="1" applyBorder="1" applyAlignment="1">
      <alignment horizontal="center"/>
    </xf>
    <xf numFmtId="0" fontId="48" fillId="5" borderId="60" xfId="0" applyFont="1" applyFill="1" applyBorder="1" applyAlignment="1" applyProtection="1">
      <protection locked="0"/>
    </xf>
    <xf numFmtId="0" fontId="49" fillId="0" borderId="61" xfId="0" applyFont="1" applyBorder="1"/>
    <xf numFmtId="2" fontId="48" fillId="5" borderId="62" xfId="0" applyNumberFormat="1" applyFont="1" applyFill="1" applyBorder="1"/>
    <xf numFmtId="0" fontId="48" fillId="5" borderId="63" xfId="0" applyFont="1" applyFill="1" applyBorder="1" applyAlignment="1" applyProtection="1">
      <protection locked="0"/>
    </xf>
    <xf numFmtId="0" fontId="49" fillId="0" borderId="35" xfId="0" applyFont="1" applyBorder="1"/>
    <xf numFmtId="0" fontId="48" fillId="5" borderId="64" xfId="0" applyFont="1" applyFill="1" applyBorder="1" applyAlignment="1" applyProtection="1">
      <protection locked="0"/>
    </xf>
    <xf numFmtId="0" fontId="49" fillId="0" borderId="59" xfId="0" applyFont="1" applyBorder="1"/>
    <xf numFmtId="0" fontId="48" fillId="5" borderId="0" xfId="0" applyFont="1" applyFill="1" applyBorder="1" applyAlignment="1" applyProtection="1">
      <protection locked="0"/>
    </xf>
    <xf numFmtId="0" fontId="31" fillId="0" borderId="81" xfId="1" applyFont="1" applyBorder="1" applyAlignment="1">
      <alignment wrapText="1"/>
    </xf>
    <xf numFmtId="0" fontId="31" fillId="0" borderId="23" xfId="1" applyFont="1" applyBorder="1" applyAlignment="1">
      <alignment wrapText="1"/>
    </xf>
    <xf numFmtId="0" fontId="31" fillId="0" borderId="24" xfId="1" applyFont="1" applyBorder="1" applyAlignment="1">
      <alignment wrapText="1"/>
    </xf>
    <xf numFmtId="0" fontId="17" fillId="0" borderId="0" xfId="1" applyBorder="1"/>
    <xf numFmtId="0" fontId="17" fillId="0" borderId="25" xfId="1" applyBorder="1"/>
    <xf numFmtId="0" fontId="17" fillId="0" borderId="27" xfId="1" applyBorder="1"/>
    <xf numFmtId="0" fontId="17" fillId="0" borderId="28" xfId="1" applyBorder="1"/>
    <xf numFmtId="0" fontId="17" fillId="0" borderId="22" xfId="1" applyBorder="1" applyAlignment="1">
      <alignment horizontal="center"/>
    </xf>
    <xf numFmtId="0" fontId="17" fillId="0" borderId="26" xfId="1" applyBorder="1" applyAlignment="1">
      <alignment horizontal="center"/>
    </xf>
    <xf numFmtId="0" fontId="17" fillId="0" borderId="0" xfId="1" applyBorder="1" applyAlignment="1">
      <alignment horizontal="center"/>
    </xf>
    <xf numFmtId="0" fontId="17" fillId="0" borderId="27" xfId="1" applyBorder="1" applyAlignment="1">
      <alignment horizontal="center"/>
    </xf>
    <xf numFmtId="222" fontId="17" fillId="0" borderId="0" xfId="1" applyNumberFormat="1" applyFont="1" applyBorder="1" applyAlignment="1">
      <alignment horizontal="center"/>
    </xf>
    <xf numFmtId="222" fontId="17" fillId="0" borderId="27" xfId="1" applyNumberFormat="1" applyFont="1" applyBorder="1" applyAlignment="1">
      <alignment horizontal="center"/>
    </xf>
    <xf numFmtId="222" fontId="17" fillId="0" borderId="0" xfId="1" applyNumberFormat="1" applyBorder="1" applyAlignment="1">
      <alignment horizontal="center"/>
    </xf>
    <xf numFmtId="222" fontId="17" fillId="0" borderId="27" xfId="1" applyNumberFormat="1" applyBorder="1" applyAlignment="1">
      <alignment horizontal="center"/>
    </xf>
    <xf numFmtId="0" fontId="13" fillId="0" borderId="0" xfId="0" applyFont="1"/>
    <xf numFmtId="0" fontId="12" fillId="0" borderId="0" xfId="0" applyFont="1" applyAlignment="1">
      <alignment wrapText="1"/>
    </xf>
    <xf numFmtId="0" fontId="11" fillId="0" borderId="0" xfId="0" applyFont="1" applyBorder="1" applyAlignment="1">
      <alignment horizontal="center"/>
    </xf>
    <xf numFmtId="0" fontId="11" fillId="0" borderId="0" xfId="0" applyFont="1" applyBorder="1"/>
    <xf numFmtId="0" fontId="0" fillId="0" borderId="25" xfId="0" applyBorder="1"/>
    <xf numFmtId="2" fontId="0" fillId="0" borderId="27" xfId="0" applyNumberFormat="1" applyBorder="1"/>
    <xf numFmtId="0" fontId="0" fillId="0" borderId="28" xfId="0" applyBorder="1"/>
    <xf numFmtId="0" fontId="12" fillId="0" borderId="19" xfId="0" applyFont="1" applyBorder="1" applyAlignment="1">
      <alignment wrapText="1"/>
    </xf>
    <xf numFmtId="0" fontId="12" fillId="0" borderId="82" xfId="0" applyFont="1" applyBorder="1" applyAlignment="1">
      <alignment wrapText="1"/>
    </xf>
    <xf numFmtId="0" fontId="12" fillId="0" borderId="21" xfId="0" applyFont="1" applyBorder="1" applyAlignment="1">
      <alignment wrapText="1"/>
    </xf>
    <xf numFmtId="0" fontId="20" fillId="0" borderId="1" xfId="0" applyFont="1" applyBorder="1"/>
    <xf numFmtId="0" fontId="20" fillId="0" borderId="2" xfId="0" applyFont="1" applyBorder="1"/>
    <xf numFmtId="0" fontId="20" fillId="0" borderId="2" xfId="0" quotePrefix="1" applyFont="1" applyBorder="1" applyAlignment="1">
      <alignment horizontal="left"/>
    </xf>
    <xf numFmtId="0" fontId="20" fillId="0" borderId="3" xfId="0" applyFont="1" applyBorder="1"/>
    <xf numFmtId="0" fontId="0" fillId="0" borderId="74" xfId="0" applyBorder="1" applyAlignment="1">
      <alignment vertical="center" wrapText="1"/>
    </xf>
    <xf numFmtId="0" fontId="0" fillId="0" borderId="75" xfId="0" applyBorder="1" applyAlignment="1">
      <alignment vertical="center"/>
    </xf>
    <xf numFmtId="0" fontId="0" fillId="0" borderId="76" xfId="0" applyBorder="1" applyAlignment="1">
      <alignment vertical="center"/>
    </xf>
    <xf numFmtId="0" fontId="0" fillId="0" borderId="65" xfId="0" applyBorder="1" applyAlignment="1">
      <alignment horizontal="center" vertical="center"/>
    </xf>
    <xf numFmtId="0" fontId="0" fillId="0" borderId="66" xfId="0" applyBorder="1" applyAlignment="1">
      <alignment horizontal="center" vertical="center"/>
    </xf>
    <xf numFmtId="0" fontId="0" fillId="0" borderId="67" xfId="0" applyBorder="1" applyAlignment="1">
      <alignment horizontal="center" vertical="center"/>
    </xf>
    <xf numFmtId="0" fontId="0" fillId="0" borderId="68" xfId="0" applyBorder="1" applyAlignment="1">
      <alignment horizontal="center" vertical="center"/>
    </xf>
    <xf numFmtId="0" fontId="0" fillId="0" borderId="69" xfId="0" applyBorder="1" applyAlignment="1">
      <alignment horizontal="center" vertical="center"/>
    </xf>
    <xf numFmtId="0" fontId="0" fillId="0" borderId="70" xfId="0" applyBorder="1" applyAlignment="1">
      <alignment horizontal="center" vertical="center"/>
    </xf>
    <xf numFmtId="0" fontId="0" fillId="0" borderId="71" xfId="0" applyBorder="1" applyAlignment="1">
      <alignment horizontal="center" vertical="center" textRotation="45"/>
    </xf>
    <xf numFmtId="0" fontId="0" fillId="0" borderId="72" xfId="0" applyBorder="1" applyAlignment="1">
      <alignment horizontal="center" vertical="center" textRotation="45"/>
    </xf>
    <xf numFmtId="0" fontId="0" fillId="0" borderId="73" xfId="0" applyBorder="1" applyAlignment="1">
      <alignment horizontal="center" vertical="center" textRotation="45"/>
    </xf>
    <xf numFmtId="0" fontId="46" fillId="0" borderId="77" xfId="0" applyFont="1" applyBorder="1" applyAlignment="1">
      <alignment horizontal="center" vertical="center"/>
    </xf>
    <xf numFmtId="0" fontId="46" fillId="0" borderId="64" xfId="0" applyFont="1" applyBorder="1" applyAlignment="1">
      <alignment horizontal="center" vertical="center"/>
    </xf>
    <xf numFmtId="0" fontId="46" fillId="0" borderId="78" xfId="0" applyFont="1" applyBorder="1" applyAlignment="1">
      <alignment horizontal="center"/>
    </xf>
    <xf numFmtId="0" fontId="46" fillId="0" borderId="79" xfId="0" applyFont="1" applyBorder="1" applyAlignment="1">
      <alignment horizontal="center" vertical="center" wrapText="1"/>
    </xf>
    <xf numFmtId="0" fontId="46" fillId="0" borderId="80" xfId="0" applyFont="1" applyBorder="1" applyAlignment="1">
      <alignment horizontal="center" vertical="center" wrapText="1"/>
    </xf>
    <xf numFmtId="0" fontId="51" fillId="0" borderId="0" xfId="1" applyFont="1" applyAlignment="1">
      <alignment horizontal="center"/>
    </xf>
  </cellXfs>
  <cellStyles count="6">
    <cellStyle name="Normálna" xfId="0" builtinId="0"/>
    <cellStyle name="normálne_PR2_TAB" xfId="1"/>
    <cellStyle name="normálne_Príklad1_zuzana" xfId="2"/>
    <cellStyle name="normální_main" xfId="3"/>
    <cellStyle name="normální_ROZPOČET (2)" xfId="4"/>
    <cellStyle name="normální_Vzorové složitější funkce" xfId="5"/>
  </cellStyles>
  <dxfs count="5"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ill>
        <patternFill>
          <bgColor indexed="10"/>
        </patternFill>
      </fill>
    </dxf>
    <dxf>
      <fill>
        <patternFill>
          <bgColor indexed="1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2</xdr:row>
      <xdr:rowOff>114300</xdr:rowOff>
    </xdr:from>
    <xdr:to>
      <xdr:col>3</xdr:col>
      <xdr:colOff>571500</xdr:colOff>
      <xdr:row>2</xdr:row>
      <xdr:rowOff>114300</xdr:rowOff>
    </xdr:to>
    <xdr:sp macro="" textlink="">
      <xdr:nvSpPr>
        <xdr:cNvPr id="3074" name="Line 2"/>
        <xdr:cNvSpPr>
          <a:spLocks noChangeShapeType="1"/>
        </xdr:cNvSpPr>
      </xdr:nvSpPr>
      <xdr:spPr bwMode="auto">
        <a:xfrm flipH="1">
          <a:off x="2257425" y="419100"/>
          <a:ext cx="5619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3</xdr:row>
      <xdr:rowOff>104775</xdr:rowOff>
    </xdr:from>
    <xdr:to>
      <xdr:col>3</xdr:col>
      <xdr:colOff>561975</xdr:colOff>
      <xdr:row>3</xdr:row>
      <xdr:rowOff>104775</xdr:rowOff>
    </xdr:to>
    <xdr:sp macro="" textlink="">
      <xdr:nvSpPr>
        <xdr:cNvPr id="3075" name="Line 3"/>
        <xdr:cNvSpPr>
          <a:spLocks noChangeShapeType="1"/>
        </xdr:cNvSpPr>
      </xdr:nvSpPr>
      <xdr:spPr bwMode="auto">
        <a:xfrm flipH="1">
          <a:off x="2247900" y="609600"/>
          <a:ext cx="5619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0</xdr:row>
      <xdr:rowOff>85725</xdr:rowOff>
    </xdr:from>
    <xdr:to>
      <xdr:col>0</xdr:col>
      <xdr:colOff>552450</xdr:colOff>
      <xdr:row>0</xdr:row>
      <xdr:rowOff>161925</xdr:rowOff>
    </xdr:to>
    <xdr:sp macro="" textlink="">
      <xdr:nvSpPr>
        <xdr:cNvPr id="7169" name="AutoShape 1"/>
        <xdr:cNvSpPr>
          <a:spLocks noChangeArrowheads="1"/>
        </xdr:cNvSpPr>
      </xdr:nvSpPr>
      <xdr:spPr bwMode="auto">
        <a:xfrm>
          <a:off x="304800" y="85725"/>
          <a:ext cx="247650" cy="76200"/>
        </a:xfrm>
        <a:prstGeom prst="rightArrow">
          <a:avLst>
            <a:gd name="adj1" fmla="val 50000"/>
            <a:gd name="adj2" fmla="val 81250"/>
          </a:avLst>
        </a:prstGeom>
        <a:solidFill>
          <a:srgbClr xmlns:mc="http://schemas.openxmlformats.org/markup-compatibility/2006" xmlns:a14="http://schemas.microsoft.com/office/drawing/2010/main" val="FF00FF" mc:Ignorable="a14" a14:legacySpreadsheetColorIndex="1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12</xdr:col>
      <xdr:colOff>66675</xdr:colOff>
      <xdr:row>45</xdr:row>
      <xdr:rowOff>0</xdr:rowOff>
    </xdr:to>
    <xdr:pic>
      <xdr:nvPicPr>
        <xdr:cNvPr id="4" name="Obrázok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629150"/>
          <a:ext cx="7429500" cy="2914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514350</xdr:colOff>
      <xdr:row>19</xdr:row>
      <xdr:rowOff>219075</xdr:rowOff>
    </xdr:from>
    <xdr:to>
      <xdr:col>22</xdr:col>
      <xdr:colOff>0</xdr:colOff>
      <xdr:row>35</xdr:row>
      <xdr:rowOff>0</xdr:rowOff>
    </xdr:to>
    <xdr:pic>
      <xdr:nvPicPr>
        <xdr:cNvPr id="3" name="Obrázok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00925" y="3419475"/>
          <a:ext cx="7410450" cy="2867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31"/>
  <sheetViews>
    <sheetView tabSelected="1" workbookViewId="0">
      <selection activeCell="L30" sqref="L30"/>
    </sheetView>
  </sheetViews>
  <sheetFormatPr defaultRowHeight="18" x14ac:dyDescent="0.25"/>
  <cols>
    <col min="1" max="1" width="9.140625" style="61"/>
    <col min="2" max="2" width="11.28515625" style="61" customWidth="1"/>
    <col min="3" max="3" width="13.7109375" style="61" customWidth="1"/>
    <col min="4" max="4" width="16.85546875" style="61" customWidth="1"/>
    <col min="5" max="5" width="14.42578125" style="61" customWidth="1"/>
    <col min="6" max="6" width="12.140625" style="61" customWidth="1"/>
    <col min="7" max="7" width="11.85546875" style="61" customWidth="1"/>
    <col min="8" max="8" width="12.140625" style="61" customWidth="1"/>
    <col min="9" max="9" width="12.140625" style="61" bestFit="1" customWidth="1"/>
    <col min="10" max="16384" width="9.140625" style="61"/>
  </cols>
  <sheetData>
    <row r="1" spans="1:11" x14ac:dyDescent="0.25">
      <c r="A1" s="60" t="s">
        <v>102</v>
      </c>
    </row>
    <row r="3" spans="1:11" x14ac:dyDescent="0.25">
      <c r="A3" s="61" t="s">
        <v>103</v>
      </c>
      <c r="D3" s="62" t="s">
        <v>104</v>
      </c>
    </row>
    <row r="4" spans="1:11" x14ac:dyDescent="0.25">
      <c r="A4" s="63">
        <v>1</v>
      </c>
      <c r="B4" s="63">
        <v>3</v>
      </c>
      <c r="C4" s="63">
        <v>5</v>
      </c>
      <c r="D4" s="63">
        <v>7</v>
      </c>
      <c r="E4" s="63">
        <v>9</v>
      </c>
      <c r="F4" s="63">
        <v>11</v>
      </c>
      <c r="G4" s="63">
        <v>13</v>
      </c>
      <c r="H4" s="63">
        <v>15</v>
      </c>
      <c r="I4" s="63">
        <v>17</v>
      </c>
      <c r="J4" s="63">
        <v>19</v>
      </c>
      <c r="K4" s="63">
        <v>21</v>
      </c>
    </row>
    <row r="5" spans="1:11" x14ac:dyDescent="0.25">
      <c r="A5" s="61">
        <v>1</v>
      </c>
      <c r="B5" s="61">
        <v>3</v>
      </c>
      <c r="C5" s="61">
        <v>5</v>
      </c>
      <c r="D5" s="61">
        <v>7</v>
      </c>
      <c r="E5" s="61">
        <v>9</v>
      </c>
      <c r="F5" s="61">
        <v>11</v>
      </c>
      <c r="G5" s="61">
        <v>13</v>
      </c>
      <c r="H5" s="61">
        <v>15</v>
      </c>
      <c r="I5" s="61">
        <v>17</v>
      </c>
      <c r="J5" s="61">
        <v>19</v>
      </c>
      <c r="K5" s="61">
        <v>21</v>
      </c>
    </row>
    <row r="6" spans="1:11" x14ac:dyDescent="0.25">
      <c r="A6" s="61">
        <v>1</v>
      </c>
      <c r="B6" s="61">
        <v>3</v>
      </c>
      <c r="C6" s="61">
        <v>5</v>
      </c>
      <c r="D6" s="61">
        <v>7</v>
      </c>
      <c r="E6" s="61">
        <v>9</v>
      </c>
      <c r="F6" s="61">
        <v>11</v>
      </c>
      <c r="G6" s="61">
        <v>13</v>
      </c>
      <c r="H6" s="61">
        <v>15</v>
      </c>
      <c r="I6" s="61">
        <v>17</v>
      </c>
      <c r="J6" s="61">
        <v>19</v>
      </c>
      <c r="K6" s="61">
        <v>21</v>
      </c>
    </row>
    <row r="10" spans="1:11" x14ac:dyDescent="0.25">
      <c r="A10" s="61" t="s">
        <v>105</v>
      </c>
      <c r="D10" s="62" t="s">
        <v>106</v>
      </c>
    </row>
    <row r="11" spans="1:11" x14ac:dyDescent="0.25">
      <c r="A11" s="63">
        <v>1</v>
      </c>
      <c r="B11" s="63">
        <v>3</v>
      </c>
      <c r="C11" s="63">
        <v>9</v>
      </c>
      <c r="D11" s="63">
        <v>27</v>
      </c>
      <c r="E11" s="63">
        <v>81</v>
      </c>
      <c r="F11" s="63">
        <v>243</v>
      </c>
      <c r="G11" s="63">
        <v>729</v>
      </c>
      <c r="H11" s="63">
        <v>2187</v>
      </c>
      <c r="I11" s="63">
        <v>6561</v>
      </c>
    </row>
    <row r="12" spans="1:11" x14ac:dyDescent="0.25">
      <c r="A12" s="61">
        <v>1</v>
      </c>
      <c r="B12" s="61">
        <v>3</v>
      </c>
      <c r="C12" s="61">
        <v>9</v>
      </c>
      <c r="D12" s="61">
        <v>27</v>
      </c>
      <c r="E12" s="61">
        <v>81</v>
      </c>
      <c r="F12" s="61">
        <v>243</v>
      </c>
      <c r="G12" s="61">
        <v>729</v>
      </c>
      <c r="H12" s="61">
        <v>2187</v>
      </c>
      <c r="I12" s="61">
        <v>6561</v>
      </c>
    </row>
    <row r="15" spans="1:11" x14ac:dyDescent="0.25">
      <c r="A15" s="61" t="s">
        <v>107</v>
      </c>
    </row>
    <row r="17" spans="1:10" x14ac:dyDescent="0.25">
      <c r="A17" s="60" t="s">
        <v>108</v>
      </c>
      <c r="C17" s="64">
        <v>36526</v>
      </c>
      <c r="D17" s="64">
        <v>36527</v>
      </c>
      <c r="E17" s="64">
        <v>36528</v>
      </c>
      <c r="F17" s="64">
        <v>36529</v>
      </c>
      <c r="G17" s="64">
        <v>36530</v>
      </c>
      <c r="H17" s="64">
        <v>36531</v>
      </c>
      <c r="I17" s="64">
        <v>36532</v>
      </c>
    </row>
    <row r="18" spans="1:10" x14ac:dyDescent="0.25">
      <c r="A18" s="65"/>
      <c r="B18" s="65"/>
      <c r="C18" s="65"/>
    </row>
    <row r="19" spans="1:10" x14ac:dyDescent="0.25">
      <c r="A19" s="60" t="s">
        <v>109</v>
      </c>
      <c r="C19" s="64">
        <v>36526</v>
      </c>
      <c r="D19" s="64">
        <v>36557</v>
      </c>
      <c r="E19" s="64">
        <v>36586</v>
      </c>
      <c r="F19" s="64">
        <v>36617</v>
      </c>
      <c r="G19" s="64">
        <v>36647</v>
      </c>
      <c r="H19" s="64">
        <v>36678</v>
      </c>
      <c r="I19" s="64">
        <v>36708</v>
      </c>
    </row>
    <row r="20" spans="1:10" x14ac:dyDescent="0.25">
      <c r="A20" s="65"/>
      <c r="B20" s="65"/>
      <c r="C20" s="65"/>
    </row>
    <row r="21" spans="1:10" x14ac:dyDescent="0.25">
      <c r="A21" s="60" t="s">
        <v>110</v>
      </c>
      <c r="C21" s="64">
        <v>36526</v>
      </c>
      <c r="D21" s="64">
        <v>36892</v>
      </c>
      <c r="E21" s="64">
        <v>37257</v>
      </c>
      <c r="F21" s="64">
        <v>37622</v>
      </c>
      <c r="G21" s="64">
        <v>37987</v>
      </c>
      <c r="H21" s="64">
        <v>38353</v>
      </c>
      <c r="I21" s="64">
        <v>38718</v>
      </c>
    </row>
    <row r="22" spans="1:10" x14ac:dyDescent="0.25">
      <c r="A22" s="65"/>
      <c r="B22" s="65"/>
      <c r="C22" s="65"/>
    </row>
    <row r="23" spans="1:10" x14ac:dyDescent="0.25">
      <c r="A23" s="65"/>
      <c r="B23" s="65"/>
      <c r="C23" s="65"/>
      <c r="D23" s="65"/>
      <c r="E23" s="65"/>
    </row>
    <row r="24" spans="1:10" x14ac:dyDescent="0.25">
      <c r="A24" s="60" t="s">
        <v>111</v>
      </c>
      <c r="B24" s="66"/>
      <c r="C24" s="67">
        <v>0.25</v>
      </c>
      <c r="D24" s="67">
        <v>0.29166666666666702</v>
      </c>
      <c r="E24" s="67">
        <v>0.33333333333333298</v>
      </c>
      <c r="F24" s="67">
        <v>0.375</v>
      </c>
      <c r="G24" s="67">
        <v>0.41666666666666702</v>
      </c>
      <c r="H24" s="67">
        <v>0.45833333333333298</v>
      </c>
      <c r="I24" s="67">
        <v>0.5</v>
      </c>
      <c r="J24" s="66"/>
    </row>
    <row r="25" spans="1:10" x14ac:dyDescent="0.25">
      <c r="B25" s="66"/>
      <c r="C25" s="66"/>
      <c r="D25" s="66"/>
      <c r="E25" s="66"/>
      <c r="F25" s="66"/>
      <c r="G25" s="66"/>
      <c r="H25" s="66"/>
      <c r="I25" s="66"/>
      <c r="J25" s="66"/>
    </row>
    <row r="26" spans="1:10" x14ac:dyDescent="0.25">
      <c r="A26" s="60" t="s">
        <v>112</v>
      </c>
      <c r="C26" s="67">
        <v>0.25</v>
      </c>
      <c r="D26" s="67">
        <v>0.26041666666666669</v>
      </c>
      <c r="E26" s="67">
        <v>0.27083333333333298</v>
      </c>
      <c r="F26" s="67">
        <v>0.28125</v>
      </c>
      <c r="G26" s="67">
        <v>0.29166666666666702</v>
      </c>
      <c r="H26" s="67">
        <v>0.30208333333333298</v>
      </c>
      <c r="I26" s="67">
        <v>0.3125</v>
      </c>
    </row>
    <row r="29" spans="1:10" x14ac:dyDescent="0.25">
      <c r="A29" s="61" t="s">
        <v>113</v>
      </c>
      <c r="E29" s="62" t="s">
        <v>158</v>
      </c>
    </row>
    <row r="31" spans="1:10" x14ac:dyDescent="0.25">
      <c r="A31" s="61" t="s">
        <v>114</v>
      </c>
    </row>
  </sheetData>
  <phoneticPr fontId="0" type="noConversion"/>
  <printOptions gridLines="1" gridLinesSet="0"/>
  <pageMargins left="0.75" right="0.75" top="1" bottom="1" header="0.5" footer="0.5"/>
  <pageSetup paperSize="9" orientation="portrait" horizontalDpi="4294967293" r:id="rId1"/>
  <headerFooter alignWithMargins="0">
    <oddHeader>&amp;A</oddHeader>
    <oddFooter>Page &amp;P</oddFooter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35"/>
  <sheetViews>
    <sheetView workbookViewId="0">
      <selection activeCell="R45" sqref="R45"/>
    </sheetView>
  </sheetViews>
  <sheetFormatPr defaultRowHeight="12.75" x14ac:dyDescent="0.2"/>
  <cols>
    <col min="1" max="3" width="9.140625" style="52"/>
    <col min="4" max="4" width="22.140625" style="52" customWidth="1"/>
    <col min="5" max="5" width="10.42578125" style="52" customWidth="1"/>
    <col min="6" max="6" width="9.85546875" style="52" customWidth="1"/>
    <col min="7" max="7" width="10.42578125" style="52" customWidth="1"/>
    <col min="8" max="8" width="9.140625" style="52"/>
    <col min="9" max="9" width="13.85546875" style="52" customWidth="1"/>
    <col min="10" max="16384" width="9.140625" style="52"/>
  </cols>
  <sheetData>
    <row r="1" spans="1:14" ht="15.75" x14ac:dyDescent="0.25">
      <c r="A1" s="49" t="s">
        <v>62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1"/>
    </row>
    <row r="2" spans="1:14" x14ac:dyDescent="0.2">
      <c r="A2" s="53"/>
      <c r="B2" s="53"/>
      <c r="C2" s="53"/>
      <c r="D2" s="53"/>
      <c r="E2" s="53"/>
      <c r="F2" s="53"/>
      <c r="G2" s="53"/>
      <c r="H2" s="53"/>
      <c r="I2" s="53"/>
      <c r="J2" s="53"/>
      <c r="K2" s="53"/>
      <c r="L2" s="54"/>
    </row>
    <row r="3" spans="1:14" x14ac:dyDescent="0.2">
      <c r="A3" s="55" t="s">
        <v>64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4"/>
      <c r="N3" s="86"/>
    </row>
    <row r="4" spans="1:14" x14ac:dyDescent="0.2">
      <c r="A4" s="55" t="s">
        <v>65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4"/>
      <c r="N4" s="86"/>
    </row>
    <row r="5" spans="1:14" x14ac:dyDescent="0.2">
      <c r="A5" s="55" t="s">
        <v>66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4"/>
      <c r="N5" s="86"/>
    </row>
    <row r="6" spans="1:14" x14ac:dyDescent="0.2">
      <c r="A6" s="55" t="s">
        <v>67</v>
      </c>
      <c r="B6" s="53"/>
      <c r="C6" s="53"/>
      <c r="D6" s="53"/>
      <c r="E6" s="53"/>
      <c r="F6" s="53"/>
      <c r="G6" s="53"/>
      <c r="H6" s="53"/>
      <c r="I6" s="53"/>
      <c r="J6" s="53"/>
      <c r="K6" s="53"/>
      <c r="L6" s="54"/>
      <c r="N6" s="86"/>
    </row>
    <row r="7" spans="1:14" x14ac:dyDescent="0.2">
      <c r="A7" s="55" t="s">
        <v>254</v>
      </c>
      <c r="B7" s="53"/>
      <c r="C7" s="53"/>
      <c r="D7" s="53"/>
      <c r="E7" s="53"/>
      <c r="F7" s="53"/>
      <c r="G7" s="53"/>
      <c r="H7" s="53"/>
      <c r="I7" s="53"/>
      <c r="J7" s="53"/>
      <c r="K7" s="53"/>
      <c r="L7" s="54"/>
      <c r="N7" s="86"/>
    </row>
    <row r="8" spans="1:14" x14ac:dyDescent="0.2">
      <c r="A8" s="56" t="s">
        <v>68</v>
      </c>
      <c r="B8" s="53"/>
      <c r="C8" s="53"/>
      <c r="D8" s="53"/>
      <c r="E8" s="53"/>
      <c r="F8" s="53"/>
      <c r="G8" s="53"/>
      <c r="H8" s="53"/>
      <c r="I8" s="53"/>
      <c r="J8" s="53"/>
      <c r="K8" s="53"/>
      <c r="L8" s="54"/>
      <c r="N8" s="86"/>
    </row>
    <row r="9" spans="1:14" x14ac:dyDescent="0.2">
      <c r="A9" s="56" t="s">
        <v>69</v>
      </c>
      <c r="B9" s="53"/>
      <c r="C9" s="53"/>
      <c r="D9" s="53"/>
      <c r="E9" s="53"/>
      <c r="F9" s="53"/>
      <c r="G9" s="53"/>
      <c r="H9" s="53"/>
      <c r="I9" s="53"/>
      <c r="J9" s="53"/>
      <c r="K9" s="53"/>
      <c r="L9" s="54"/>
      <c r="N9" s="86"/>
    </row>
    <row r="10" spans="1:14" x14ac:dyDescent="0.2">
      <c r="A10" s="56" t="s">
        <v>70</v>
      </c>
      <c r="B10" s="53"/>
      <c r="C10" s="53"/>
      <c r="D10" s="53"/>
      <c r="E10" s="53"/>
      <c r="F10" s="53"/>
      <c r="G10" s="53"/>
      <c r="H10" s="53"/>
      <c r="I10" s="53"/>
      <c r="J10" s="53"/>
      <c r="K10" s="53"/>
      <c r="L10" s="54"/>
      <c r="N10" s="86"/>
    </row>
    <row r="11" spans="1:14" x14ac:dyDescent="0.2">
      <c r="A11" s="55" t="s">
        <v>71</v>
      </c>
      <c r="B11" s="53"/>
      <c r="C11" s="53"/>
      <c r="D11" s="53"/>
      <c r="E11" s="53"/>
      <c r="F11" s="53"/>
      <c r="G11" s="53"/>
      <c r="H11" s="53"/>
      <c r="I11" s="53"/>
      <c r="J11" s="53"/>
      <c r="K11" s="53"/>
      <c r="L11" s="54"/>
      <c r="N11" s="86"/>
    </row>
    <row r="12" spans="1:14" x14ac:dyDescent="0.2">
      <c r="A12" s="55" t="s">
        <v>101</v>
      </c>
      <c r="B12" s="53"/>
      <c r="C12" s="53"/>
      <c r="D12" s="53"/>
      <c r="E12" s="53"/>
      <c r="F12" s="53"/>
      <c r="G12" s="53"/>
      <c r="H12" s="53"/>
      <c r="I12" s="53"/>
      <c r="J12" s="53"/>
      <c r="K12" s="53"/>
      <c r="L12" s="54"/>
      <c r="N12" s="86"/>
    </row>
    <row r="13" spans="1:14" x14ac:dyDescent="0.2">
      <c r="A13" s="55" t="s">
        <v>72</v>
      </c>
      <c r="B13" s="53"/>
      <c r="C13" s="53"/>
      <c r="D13" s="53"/>
      <c r="E13" s="53"/>
      <c r="F13" s="53"/>
      <c r="G13" s="53"/>
      <c r="H13" s="53"/>
      <c r="I13" s="53"/>
      <c r="J13" s="53"/>
      <c r="K13" s="53"/>
      <c r="L13" s="54"/>
      <c r="N13" s="86"/>
    </row>
    <row r="14" spans="1:14" x14ac:dyDescent="0.2">
      <c r="A14" s="55" t="s">
        <v>247</v>
      </c>
      <c r="B14" s="53"/>
      <c r="C14" s="53"/>
      <c r="D14" s="53"/>
      <c r="E14" s="53"/>
      <c r="F14" s="53"/>
      <c r="G14" s="53"/>
      <c r="H14" s="53"/>
      <c r="I14" s="53"/>
      <c r="J14" s="53"/>
      <c r="K14" s="53"/>
      <c r="L14" s="54"/>
      <c r="N14" s="86"/>
    </row>
    <row r="15" spans="1:14" ht="13.5" thickBot="1" x14ac:dyDescent="0.25">
      <c r="A15" s="57"/>
      <c r="B15" s="58"/>
      <c r="C15" s="58"/>
      <c r="D15" s="58"/>
      <c r="E15" s="58"/>
      <c r="F15" s="58"/>
      <c r="G15" s="58"/>
      <c r="H15" s="58"/>
      <c r="I15" s="58"/>
      <c r="J15" s="58"/>
      <c r="K15" s="58"/>
      <c r="L15" s="59"/>
      <c r="N15" s="86"/>
    </row>
    <row r="18" spans="1:9" ht="18" x14ac:dyDescent="0.25">
      <c r="A18" s="198" t="s">
        <v>73</v>
      </c>
      <c r="B18" s="198"/>
      <c r="C18" s="198"/>
      <c r="D18" s="198"/>
      <c r="E18" s="198"/>
      <c r="F18" s="198"/>
      <c r="G18" s="198"/>
      <c r="H18" s="198"/>
      <c r="I18" s="198"/>
    </row>
    <row r="19" spans="1:9" ht="13.5" thickBot="1" x14ac:dyDescent="0.25"/>
    <row r="20" spans="1:9" ht="51" x14ac:dyDescent="0.2">
      <c r="A20" s="152" t="s">
        <v>74</v>
      </c>
      <c r="B20" s="153" t="s">
        <v>75</v>
      </c>
      <c r="C20" s="153" t="s">
        <v>76</v>
      </c>
      <c r="D20" s="153" t="s">
        <v>77</v>
      </c>
      <c r="E20" s="153" t="s">
        <v>78</v>
      </c>
      <c r="F20" s="153" t="s">
        <v>79</v>
      </c>
      <c r="G20" s="153" t="s">
        <v>80</v>
      </c>
      <c r="H20" s="153" t="s">
        <v>81</v>
      </c>
      <c r="I20" s="154" t="s">
        <v>82</v>
      </c>
    </row>
    <row r="21" spans="1:9" x14ac:dyDescent="0.2">
      <c r="A21" s="159">
        <v>1</v>
      </c>
      <c r="B21" s="155" t="s">
        <v>83</v>
      </c>
      <c r="C21" s="155" t="s">
        <v>84</v>
      </c>
      <c r="D21" s="163">
        <v>4.3815972913762193</v>
      </c>
      <c r="E21" s="161">
        <v>40</v>
      </c>
      <c r="F21" s="165">
        <f>D21*E21</f>
        <v>175.26389165504878</v>
      </c>
      <c r="G21" s="161">
        <v>10</v>
      </c>
      <c r="H21" s="161">
        <f>E21-G21</f>
        <v>30</v>
      </c>
      <c r="I21" s="156" t="str">
        <f>IF(E21&lt;G21,"Doplniť zásobu",IF(E21&gt;G21,"Ok!","Minimum"))</f>
        <v>Ok!</v>
      </c>
    </row>
    <row r="22" spans="1:9" x14ac:dyDescent="0.2">
      <c r="A22" s="159">
        <v>2</v>
      </c>
      <c r="B22" s="155" t="s">
        <v>85</v>
      </c>
      <c r="C22" s="155" t="s">
        <v>84</v>
      </c>
      <c r="D22" s="163">
        <v>0.76346013410343228</v>
      </c>
      <c r="E22" s="161">
        <v>12</v>
      </c>
      <c r="F22" s="165">
        <f t="shared" ref="F22:F35" si="0">D22*E22</f>
        <v>9.1615216092411877</v>
      </c>
      <c r="G22" s="161">
        <v>20</v>
      </c>
      <c r="H22" s="161">
        <f t="shared" ref="H22:H35" si="1">E22-G22</f>
        <v>-8</v>
      </c>
      <c r="I22" s="156" t="str">
        <f t="shared" ref="I22:I35" si="2">IF(E22&lt;G22,"Doplniť zásobu",IF(E22&gt;G22,"Ok!","Minimum"))</f>
        <v>Doplniť zásobu</v>
      </c>
    </row>
    <row r="23" spans="1:9" x14ac:dyDescent="0.2">
      <c r="A23" s="159">
        <v>3</v>
      </c>
      <c r="B23" s="155" t="s">
        <v>86</v>
      </c>
      <c r="C23" s="155" t="s">
        <v>84</v>
      </c>
      <c r="D23" s="163">
        <v>4.6471486423687178</v>
      </c>
      <c r="E23" s="161">
        <v>10</v>
      </c>
      <c r="F23" s="165">
        <f t="shared" si="0"/>
        <v>46.471486423687182</v>
      </c>
      <c r="G23" s="161">
        <v>20</v>
      </c>
      <c r="H23" s="161">
        <f t="shared" si="1"/>
        <v>-10</v>
      </c>
      <c r="I23" s="156" t="str">
        <f t="shared" si="2"/>
        <v>Doplniť zásobu</v>
      </c>
    </row>
    <row r="24" spans="1:9" x14ac:dyDescent="0.2">
      <c r="A24" s="159">
        <v>4</v>
      </c>
      <c r="B24" s="155" t="s">
        <v>87</v>
      </c>
      <c r="C24" s="155" t="s">
        <v>88</v>
      </c>
      <c r="D24" s="163">
        <v>1.4937263493328021</v>
      </c>
      <c r="E24" s="161">
        <v>250</v>
      </c>
      <c r="F24" s="165">
        <f t="shared" si="0"/>
        <v>373.43158733320053</v>
      </c>
      <c r="G24" s="161">
        <v>100</v>
      </c>
      <c r="H24" s="161">
        <f t="shared" si="1"/>
        <v>150</v>
      </c>
      <c r="I24" s="156" t="str">
        <f t="shared" si="2"/>
        <v>Ok!</v>
      </c>
    </row>
    <row r="25" spans="1:9" x14ac:dyDescent="0.2">
      <c r="A25" s="159">
        <v>5</v>
      </c>
      <c r="B25" s="155" t="s">
        <v>89</v>
      </c>
      <c r="C25" s="155" t="s">
        <v>88</v>
      </c>
      <c r="D25" s="163">
        <v>1.5601141870809268</v>
      </c>
      <c r="E25" s="161">
        <v>100</v>
      </c>
      <c r="F25" s="165">
        <f t="shared" si="0"/>
        <v>156.01141870809266</v>
      </c>
      <c r="G25" s="161">
        <v>150</v>
      </c>
      <c r="H25" s="161">
        <f t="shared" si="1"/>
        <v>-50</v>
      </c>
      <c r="I25" s="156" t="str">
        <f t="shared" si="2"/>
        <v>Doplniť zásobu</v>
      </c>
    </row>
    <row r="26" spans="1:9" x14ac:dyDescent="0.2">
      <c r="A26" s="159">
        <v>6</v>
      </c>
      <c r="B26" s="155" t="s">
        <v>90</v>
      </c>
      <c r="C26" s="155" t="s">
        <v>91</v>
      </c>
      <c r="D26" s="163">
        <v>0.46471486423687181</v>
      </c>
      <c r="E26" s="161">
        <v>350</v>
      </c>
      <c r="F26" s="165">
        <f t="shared" si="0"/>
        <v>162.65020248290514</v>
      </c>
      <c r="G26" s="161">
        <v>200</v>
      </c>
      <c r="H26" s="161">
        <f t="shared" si="1"/>
        <v>150</v>
      </c>
      <c r="I26" s="156" t="str">
        <f t="shared" si="2"/>
        <v>Ok!</v>
      </c>
    </row>
    <row r="27" spans="1:9" x14ac:dyDescent="0.2">
      <c r="A27" s="159">
        <v>7</v>
      </c>
      <c r="B27" s="155" t="s">
        <v>92</v>
      </c>
      <c r="C27" s="155" t="s">
        <v>91</v>
      </c>
      <c r="D27" s="163">
        <v>5.2778331009759007</v>
      </c>
      <c r="E27" s="161">
        <v>55</v>
      </c>
      <c r="F27" s="165">
        <f t="shared" si="0"/>
        <v>290.28082055367452</v>
      </c>
      <c r="G27" s="161">
        <v>55</v>
      </c>
      <c r="H27" s="161">
        <f t="shared" si="1"/>
        <v>0</v>
      </c>
      <c r="I27" s="156" t="str">
        <f t="shared" si="2"/>
        <v>Minimum</v>
      </c>
    </row>
    <row r="28" spans="1:9" x14ac:dyDescent="0.2">
      <c r="A28" s="159">
        <v>8</v>
      </c>
      <c r="B28" s="155" t="s">
        <v>93</v>
      </c>
      <c r="C28" s="155" t="s">
        <v>88</v>
      </c>
      <c r="D28" s="163">
        <v>1.9916351324437362</v>
      </c>
      <c r="E28" s="161">
        <v>120</v>
      </c>
      <c r="F28" s="165">
        <f t="shared" si="0"/>
        <v>238.99621589324835</v>
      </c>
      <c r="G28" s="161">
        <v>100</v>
      </c>
      <c r="H28" s="161">
        <f t="shared" si="1"/>
        <v>20</v>
      </c>
      <c r="I28" s="156" t="str">
        <f t="shared" si="2"/>
        <v>Ok!</v>
      </c>
    </row>
    <row r="29" spans="1:9" x14ac:dyDescent="0.2">
      <c r="A29" s="159">
        <v>9</v>
      </c>
      <c r="B29" s="155" t="s">
        <v>94</v>
      </c>
      <c r="C29" s="155" t="s">
        <v>88</v>
      </c>
      <c r="D29" s="163">
        <v>1.5269202682068646</v>
      </c>
      <c r="E29" s="161">
        <v>200</v>
      </c>
      <c r="F29" s="165">
        <f t="shared" si="0"/>
        <v>305.38405364137293</v>
      </c>
      <c r="G29" s="161">
        <v>250</v>
      </c>
      <c r="H29" s="161">
        <f t="shared" si="1"/>
        <v>-50</v>
      </c>
      <c r="I29" s="156" t="str">
        <f t="shared" si="2"/>
        <v>Doplniť zásobu</v>
      </c>
    </row>
    <row r="30" spans="1:9" x14ac:dyDescent="0.2">
      <c r="A30" s="159">
        <v>10</v>
      </c>
      <c r="B30" s="155" t="s">
        <v>95</v>
      </c>
      <c r="C30" s="155" t="s">
        <v>91</v>
      </c>
      <c r="D30" s="163">
        <v>11.451902011551484</v>
      </c>
      <c r="E30" s="161">
        <v>16</v>
      </c>
      <c r="F30" s="165">
        <f t="shared" si="0"/>
        <v>183.23043218482374</v>
      </c>
      <c r="G30" s="161">
        <v>10</v>
      </c>
      <c r="H30" s="161">
        <f t="shared" si="1"/>
        <v>6</v>
      </c>
      <c r="I30" s="156" t="str">
        <f t="shared" si="2"/>
        <v>Ok!</v>
      </c>
    </row>
    <row r="31" spans="1:9" x14ac:dyDescent="0.2">
      <c r="A31" s="159">
        <v>11</v>
      </c>
      <c r="B31" s="155" t="s">
        <v>96</v>
      </c>
      <c r="C31" s="155" t="s">
        <v>91</v>
      </c>
      <c r="D31" s="163">
        <v>1.2281749983403041</v>
      </c>
      <c r="E31" s="161">
        <v>124</v>
      </c>
      <c r="F31" s="165">
        <f t="shared" si="0"/>
        <v>152.29369979419769</v>
      </c>
      <c r="G31" s="161">
        <v>100</v>
      </c>
      <c r="H31" s="161">
        <f t="shared" si="1"/>
        <v>24</v>
      </c>
      <c r="I31" s="156" t="str">
        <f t="shared" si="2"/>
        <v>Ok!</v>
      </c>
    </row>
    <row r="32" spans="1:9" x14ac:dyDescent="0.2">
      <c r="A32" s="159">
        <v>12</v>
      </c>
      <c r="B32" s="155" t="s">
        <v>97</v>
      </c>
      <c r="C32" s="155" t="s">
        <v>84</v>
      </c>
      <c r="D32" s="163">
        <v>0.82984797185155679</v>
      </c>
      <c r="E32" s="161">
        <v>25</v>
      </c>
      <c r="F32" s="165">
        <f t="shared" si="0"/>
        <v>20.746199296288921</v>
      </c>
      <c r="G32" s="161">
        <v>50</v>
      </c>
      <c r="H32" s="161">
        <f t="shared" si="1"/>
        <v>-25</v>
      </c>
      <c r="I32" s="156" t="str">
        <f t="shared" si="2"/>
        <v>Doplniť zásobu</v>
      </c>
    </row>
    <row r="33" spans="1:9" x14ac:dyDescent="0.2">
      <c r="A33" s="159">
        <v>13</v>
      </c>
      <c r="B33" s="155" t="s">
        <v>98</v>
      </c>
      <c r="C33" s="155" t="s">
        <v>84</v>
      </c>
      <c r="D33" s="163">
        <v>6.273650667197769</v>
      </c>
      <c r="E33" s="161">
        <v>105</v>
      </c>
      <c r="F33" s="165">
        <f t="shared" si="0"/>
        <v>658.73332005576572</v>
      </c>
      <c r="G33" s="161">
        <v>100</v>
      </c>
      <c r="H33" s="161">
        <f t="shared" si="1"/>
        <v>5</v>
      </c>
      <c r="I33" s="156" t="str">
        <f t="shared" si="2"/>
        <v>Ok!</v>
      </c>
    </row>
    <row r="34" spans="1:9" x14ac:dyDescent="0.2">
      <c r="A34" s="159">
        <v>14</v>
      </c>
      <c r="B34" s="155" t="s">
        <v>99</v>
      </c>
      <c r="C34" s="155" t="s">
        <v>84</v>
      </c>
      <c r="D34" s="163">
        <v>1.8588594569474872</v>
      </c>
      <c r="E34" s="161">
        <v>25</v>
      </c>
      <c r="F34" s="165">
        <f t="shared" si="0"/>
        <v>46.471486423687182</v>
      </c>
      <c r="G34" s="161">
        <v>25</v>
      </c>
      <c r="H34" s="161">
        <f t="shared" si="1"/>
        <v>0</v>
      </c>
      <c r="I34" s="156" t="str">
        <f t="shared" si="2"/>
        <v>Minimum</v>
      </c>
    </row>
    <row r="35" spans="1:9" ht="13.5" thickBot="1" x14ac:dyDescent="0.25">
      <c r="A35" s="160">
        <v>15</v>
      </c>
      <c r="B35" s="157" t="s">
        <v>100</v>
      </c>
      <c r="C35" s="157" t="s">
        <v>91</v>
      </c>
      <c r="D35" s="164">
        <v>1.2613689172143663</v>
      </c>
      <c r="E35" s="162">
        <v>140</v>
      </c>
      <c r="F35" s="166">
        <f t="shared" si="0"/>
        <v>176.59164841001129</v>
      </c>
      <c r="G35" s="162">
        <v>120</v>
      </c>
      <c r="H35" s="162">
        <f t="shared" si="1"/>
        <v>20</v>
      </c>
      <c r="I35" s="158" t="str">
        <f t="shared" si="2"/>
        <v>Ok!</v>
      </c>
    </row>
  </sheetData>
  <mergeCells count="1">
    <mergeCell ref="A18:I18"/>
  </mergeCells>
  <phoneticPr fontId="17" type="noConversion"/>
  <conditionalFormatting sqref="H21:H35">
    <cfRule type="cellIs" dxfId="2" priority="1" stopIfTrue="1" operator="greaterThan">
      <formula>0</formula>
    </cfRule>
    <cfRule type="cellIs" dxfId="1" priority="2" stopIfTrue="1" operator="lessThan">
      <formula>0</formula>
    </cfRule>
    <cfRule type="cellIs" dxfId="0" priority="3" stopIfTrue="1" operator="equal">
      <formula>0</formula>
    </cfRule>
  </conditionalFormatting>
  <pageMargins left="0.75" right="0.75" top="1" bottom="1" header="0.4921259845" footer="0.4921259845"/>
  <pageSetup paperSize="9" orientation="portrait" horizontalDpi="4294967293" verticalDpi="0" r:id="rId1"/>
  <headerFooter alignWithMargins="0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4"/>
  <sheetViews>
    <sheetView workbookViewId="0">
      <selection activeCell="I19" sqref="I19"/>
    </sheetView>
  </sheetViews>
  <sheetFormatPr defaultRowHeight="12.75" x14ac:dyDescent="0.2"/>
  <cols>
    <col min="1" max="1" width="18.42578125" customWidth="1"/>
    <col min="2" max="2" width="10" customWidth="1"/>
    <col min="4" max="4" width="11.85546875" customWidth="1"/>
    <col min="7" max="7" width="15" bestFit="1" customWidth="1"/>
  </cols>
  <sheetData>
    <row r="1" spans="1:10" ht="18" x14ac:dyDescent="0.25">
      <c r="A1" s="68" t="s">
        <v>115</v>
      </c>
      <c r="B1" s="69"/>
      <c r="C1" s="69"/>
      <c r="D1" s="69"/>
      <c r="E1" s="69"/>
      <c r="F1" s="69"/>
      <c r="G1" s="69"/>
      <c r="H1" s="69"/>
      <c r="I1" s="69"/>
      <c r="J1" s="70"/>
    </row>
    <row r="2" spans="1:10" x14ac:dyDescent="0.2">
      <c r="A2" s="69"/>
      <c r="B2" s="69"/>
      <c r="C2" s="69"/>
      <c r="D2" s="69"/>
      <c r="E2" s="69"/>
      <c r="F2" s="69"/>
      <c r="G2" s="69"/>
      <c r="H2" s="69"/>
      <c r="I2" s="69"/>
      <c r="J2" s="70"/>
    </row>
    <row r="3" spans="1:10" x14ac:dyDescent="0.2">
      <c r="A3" s="71" t="s">
        <v>116</v>
      </c>
      <c r="B3" s="69"/>
      <c r="C3" s="69"/>
      <c r="D3" s="69"/>
      <c r="E3" s="69"/>
      <c r="F3" s="69"/>
      <c r="G3" s="69"/>
      <c r="H3" s="69"/>
      <c r="I3" s="69"/>
      <c r="J3" s="70"/>
    </row>
    <row r="4" spans="1:10" x14ac:dyDescent="0.2">
      <c r="A4" s="71" t="s">
        <v>117</v>
      </c>
      <c r="B4" s="69"/>
      <c r="C4" s="69"/>
      <c r="D4" s="69"/>
      <c r="E4" s="69"/>
      <c r="F4" s="69"/>
      <c r="G4" s="69"/>
      <c r="H4" s="69"/>
      <c r="I4" s="69"/>
      <c r="J4" s="70"/>
    </row>
    <row r="5" spans="1:10" x14ac:dyDescent="0.2">
      <c r="A5" s="71" t="s">
        <v>118</v>
      </c>
      <c r="B5" s="69"/>
      <c r="C5" s="69"/>
      <c r="D5" s="69"/>
      <c r="E5" s="69"/>
      <c r="F5" s="69"/>
      <c r="G5" s="69"/>
      <c r="H5" s="69"/>
      <c r="I5" s="69"/>
      <c r="J5" s="70"/>
    </row>
    <row r="6" spans="1:10" x14ac:dyDescent="0.2">
      <c r="A6" s="71" t="s">
        <v>119</v>
      </c>
      <c r="B6" s="69"/>
      <c r="C6" s="69"/>
      <c r="D6" s="69"/>
      <c r="E6" s="69"/>
      <c r="F6" s="69"/>
      <c r="G6" s="69"/>
      <c r="H6" s="69"/>
      <c r="I6" s="69"/>
      <c r="J6" s="70"/>
    </row>
    <row r="7" spans="1:10" x14ac:dyDescent="0.2">
      <c r="A7" s="71" t="s">
        <v>120</v>
      </c>
      <c r="B7" s="69"/>
      <c r="C7" s="69"/>
      <c r="D7" s="69"/>
      <c r="E7" s="69"/>
      <c r="F7" s="69"/>
      <c r="G7" s="69"/>
      <c r="H7" s="69"/>
      <c r="I7" s="69"/>
      <c r="J7" s="70"/>
    </row>
    <row r="8" spans="1:10" x14ac:dyDescent="0.2">
      <c r="A8" s="71" t="s">
        <v>121</v>
      </c>
      <c r="B8" s="69"/>
      <c r="C8" s="69"/>
      <c r="D8" s="69"/>
      <c r="E8" s="69"/>
      <c r="F8" s="69"/>
      <c r="G8" s="69"/>
      <c r="H8" s="69"/>
      <c r="I8" s="69"/>
      <c r="J8" s="70"/>
    </row>
    <row r="9" spans="1:10" x14ac:dyDescent="0.2">
      <c r="A9" s="71" t="s">
        <v>122</v>
      </c>
      <c r="B9" s="69"/>
      <c r="C9" s="69"/>
      <c r="D9" s="69"/>
      <c r="E9" s="69"/>
      <c r="F9" s="69"/>
      <c r="G9" s="69"/>
      <c r="H9" s="69"/>
      <c r="I9" s="69"/>
      <c r="J9" s="70"/>
    </row>
    <row r="10" spans="1:10" x14ac:dyDescent="0.2">
      <c r="A10" s="71" t="s">
        <v>154</v>
      </c>
      <c r="B10" s="69"/>
      <c r="C10" s="69"/>
      <c r="D10" s="69"/>
      <c r="E10" s="69"/>
      <c r="F10" s="69"/>
      <c r="G10" s="69"/>
      <c r="H10" s="69"/>
      <c r="I10" s="69"/>
      <c r="J10" s="70"/>
    </row>
    <row r="11" spans="1:10" x14ac:dyDescent="0.2">
      <c r="A11" s="71" t="s">
        <v>155</v>
      </c>
      <c r="B11" s="69"/>
      <c r="C11" s="69"/>
      <c r="D11" s="69"/>
      <c r="E11" s="69"/>
      <c r="F11" s="69"/>
      <c r="G11" s="69"/>
      <c r="H11" s="69"/>
      <c r="I11" s="69"/>
      <c r="J11" s="70"/>
    </row>
    <row r="12" spans="1:10" x14ac:dyDescent="0.2">
      <c r="A12" s="71" t="s">
        <v>123</v>
      </c>
      <c r="B12" s="69"/>
      <c r="C12" s="69"/>
      <c r="D12" s="69"/>
      <c r="E12" s="69"/>
      <c r="F12" s="69"/>
      <c r="G12" s="69"/>
      <c r="H12" s="69"/>
      <c r="I12" s="69"/>
      <c r="J12" s="70"/>
    </row>
    <row r="13" spans="1:10" x14ac:dyDescent="0.2">
      <c r="A13" s="71"/>
      <c r="B13" s="69"/>
      <c r="C13" s="69"/>
      <c r="D13" s="69"/>
      <c r="E13" s="69"/>
      <c r="F13" s="69"/>
      <c r="G13" s="69"/>
      <c r="H13" s="69"/>
      <c r="I13" s="69"/>
      <c r="J13" s="70"/>
    </row>
    <row r="14" spans="1:10" x14ac:dyDescent="0.2">
      <c r="A14" s="71" t="s">
        <v>175</v>
      </c>
      <c r="B14" s="69"/>
      <c r="C14" s="69"/>
      <c r="D14" s="69"/>
      <c r="E14" s="69"/>
      <c r="F14" s="69"/>
      <c r="G14" s="69"/>
      <c r="H14" s="69"/>
      <c r="I14" s="69"/>
      <c r="J14" s="70"/>
    </row>
    <row r="15" spans="1:10" x14ac:dyDescent="0.2">
      <c r="A15" s="72" t="s">
        <v>248</v>
      </c>
      <c r="B15" s="69"/>
      <c r="C15" s="69"/>
      <c r="D15" s="69"/>
      <c r="E15" s="69"/>
      <c r="F15" s="69"/>
      <c r="G15" s="69"/>
      <c r="H15" s="69"/>
      <c r="I15" s="69"/>
      <c r="J15" s="70"/>
    </row>
    <row r="16" spans="1:10" ht="13.5" thickBot="1" x14ac:dyDescent="0.25">
      <c r="A16" s="73"/>
      <c r="B16" s="74"/>
      <c r="C16" s="74"/>
      <c r="D16" s="74"/>
      <c r="E16" s="74"/>
      <c r="F16" s="74"/>
      <c r="G16" s="74"/>
      <c r="H16" s="74"/>
      <c r="I16" s="74"/>
      <c r="J16" s="75"/>
    </row>
    <row r="19" spans="1:9" ht="15.75" x14ac:dyDescent="0.25">
      <c r="A19" s="167" t="s">
        <v>124</v>
      </c>
      <c r="B19" s="167"/>
      <c r="C19" s="167"/>
      <c r="D19" s="167"/>
      <c r="E19" s="167"/>
      <c r="F19" s="76"/>
    </row>
    <row r="20" spans="1:9" ht="13.5" thickBot="1" x14ac:dyDescent="0.25">
      <c r="A20" s="76"/>
      <c r="B20" s="77"/>
      <c r="C20" s="77"/>
      <c r="D20" s="77"/>
      <c r="E20" s="77"/>
      <c r="F20" s="76"/>
    </row>
    <row r="21" spans="1:9" ht="39" thickBot="1" x14ac:dyDescent="0.25">
      <c r="A21" s="174" t="s">
        <v>125</v>
      </c>
      <c r="B21" s="175" t="s">
        <v>126</v>
      </c>
      <c r="C21" s="175" t="s">
        <v>127</v>
      </c>
      <c r="D21" s="175" t="s">
        <v>128</v>
      </c>
      <c r="E21" s="175" t="s">
        <v>129</v>
      </c>
      <c r="F21" s="175" t="s">
        <v>130</v>
      </c>
      <c r="G21" s="176" t="s">
        <v>131</v>
      </c>
      <c r="H21" s="168"/>
      <c r="I21" s="168"/>
    </row>
    <row r="22" spans="1:9" x14ac:dyDescent="0.2">
      <c r="A22" s="177" t="s">
        <v>132</v>
      </c>
      <c r="B22" s="169">
        <v>2</v>
      </c>
      <c r="C22" s="169">
        <v>1</v>
      </c>
      <c r="D22" s="169">
        <v>2</v>
      </c>
      <c r="E22" s="169">
        <v>2</v>
      </c>
      <c r="F22" s="170">
        <f>AVERAGE(B22:E22)</f>
        <v>1.75</v>
      </c>
      <c r="G22" s="171" t="str">
        <f>IF(F22&lt;=1.5,"s vyznamenaním","prospel")</f>
        <v>prospel</v>
      </c>
    </row>
    <row r="23" spans="1:9" x14ac:dyDescent="0.2">
      <c r="A23" s="178" t="s">
        <v>133</v>
      </c>
      <c r="B23" s="169">
        <v>1</v>
      </c>
      <c r="C23" s="169">
        <v>3</v>
      </c>
      <c r="D23" s="169">
        <v>2</v>
      </c>
      <c r="E23" s="169">
        <v>3</v>
      </c>
      <c r="F23" s="170">
        <f t="shared" ref="F23:F43" si="0">AVERAGE(B23:E23)</f>
        <v>2.25</v>
      </c>
      <c r="G23" s="171" t="str">
        <f t="shared" ref="G23:G43" si="1">IF(F23&lt;=1.5,"s vyznamenaním","prospel")</f>
        <v>prospel</v>
      </c>
    </row>
    <row r="24" spans="1:9" x14ac:dyDescent="0.2">
      <c r="A24" s="178" t="s">
        <v>134</v>
      </c>
      <c r="B24" s="169">
        <v>1</v>
      </c>
      <c r="C24" s="169">
        <v>1</v>
      </c>
      <c r="D24" s="169">
        <v>2</v>
      </c>
      <c r="E24" s="169">
        <v>1</v>
      </c>
      <c r="F24" s="170">
        <f t="shared" si="0"/>
        <v>1.25</v>
      </c>
      <c r="G24" s="171" t="str">
        <f t="shared" si="1"/>
        <v>s vyznamenaním</v>
      </c>
    </row>
    <row r="25" spans="1:9" x14ac:dyDescent="0.2">
      <c r="A25" s="178" t="s">
        <v>135</v>
      </c>
      <c r="B25" s="169">
        <v>3</v>
      </c>
      <c r="C25" s="169">
        <v>2</v>
      </c>
      <c r="D25" s="169">
        <v>3</v>
      </c>
      <c r="E25" s="169">
        <v>1</v>
      </c>
      <c r="F25" s="170">
        <f t="shared" si="0"/>
        <v>2.25</v>
      </c>
      <c r="G25" s="171" t="str">
        <f t="shared" si="1"/>
        <v>prospel</v>
      </c>
    </row>
    <row r="26" spans="1:9" x14ac:dyDescent="0.2">
      <c r="A26" s="178" t="s">
        <v>136</v>
      </c>
      <c r="B26" s="169">
        <v>2</v>
      </c>
      <c r="C26" s="169">
        <v>2</v>
      </c>
      <c r="D26" s="169">
        <v>3</v>
      </c>
      <c r="E26" s="169">
        <v>1</v>
      </c>
      <c r="F26" s="170">
        <f t="shared" si="0"/>
        <v>2</v>
      </c>
      <c r="G26" s="171" t="str">
        <f t="shared" si="1"/>
        <v>prospel</v>
      </c>
    </row>
    <row r="27" spans="1:9" x14ac:dyDescent="0.2">
      <c r="A27" s="178" t="s">
        <v>137</v>
      </c>
      <c r="B27" s="169">
        <v>1</v>
      </c>
      <c r="C27" s="169">
        <v>2</v>
      </c>
      <c r="D27" s="169">
        <v>1</v>
      </c>
      <c r="E27" s="169">
        <v>1</v>
      </c>
      <c r="F27" s="170">
        <f t="shared" si="0"/>
        <v>1.25</v>
      </c>
      <c r="G27" s="171" t="str">
        <f t="shared" si="1"/>
        <v>s vyznamenaním</v>
      </c>
    </row>
    <row r="28" spans="1:9" x14ac:dyDescent="0.2">
      <c r="A28" s="178" t="s">
        <v>138</v>
      </c>
      <c r="B28" s="169">
        <v>3</v>
      </c>
      <c r="C28" s="169">
        <v>3</v>
      </c>
      <c r="D28" s="169">
        <v>1</v>
      </c>
      <c r="E28" s="169">
        <v>3</v>
      </c>
      <c r="F28" s="170">
        <f t="shared" si="0"/>
        <v>2.5</v>
      </c>
      <c r="G28" s="171" t="str">
        <f t="shared" si="1"/>
        <v>prospel</v>
      </c>
    </row>
    <row r="29" spans="1:9" x14ac:dyDescent="0.2">
      <c r="A29" s="179" t="s">
        <v>139</v>
      </c>
      <c r="B29" s="169">
        <v>3</v>
      </c>
      <c r="C29" s="169">
        <v>1</v>
      </c>
      <c r="D29" s="169">
        <v>3</v>
      </c>
      <c r="E29" s="169">
        <v>2</v>
      </c>
      <c r="F29" s="170">
        <f t="shared" si="0"/>
        <v>2.25</v>
      </c>
      <c r="G29" s="171" t="str">
        <f t="shared" si="1"/>
        <v>prospel</v>
      </c>
    </row>
    <row r="30" spans="1:9" x14ac:dyDescent="0.2">
      <c r="A30" s="178" t="s">
        <v>140</v>
      </c>
      <c r="B30" s="169">
        <v>2</v>
      </c>
      <c r="C30" s="169">
        <v>2</v>
      </c>
      <c r="D30" s="169">
        <v>3</v>
      </c>
      <c r="E30" s="169">
        <v>1</v>
      </c>
      <c r="F30" s="170">
        <f t="shared" si="0"/>
        <v>2</v>
      </c>
      <c r="G30" s="171" t="str">
        <f t="shared" si="1"/>
        <v>prospel</v>
      </c>
    </row>
    <row r="31" spans="1:9" x14ac:dyDescent="0.2">
      <c r="A31" s="178" t="s">
        <v>141</v>
      </c>
      <c r="B31" s="169">
        <v>1</v>
      </c>
      <c r="C31" s="169">
        <v>2</v>
      </c>
      <c r="D31" s="169">
        <v>3</v>
      </c>
      <c r="E31" s="169">
        <v>1</v>
      </c>
      <c r="F31" s="170">
        <f t="shared" si="0"/>
        <v>1.75</v>
      </c>
      <c r="G31" s="171" t="str">
        <f t="shared" si="1"/>
        <v>prospel</v>
      </c>
    </row>
    <row r="32" spans="1:9" x14ac:dyDescent="0.2">
      <c r="A32" s="179" t="s">
        <v>142</v>
      </c>
      <c r="B32" s="169">
        <v>1</v>
      </c>
      <c r="C32" s="169">
        <v>3</v>
      </c>
      <c r="D32" s="169">
        <v>3</v>
      </c>
      <c r="E32" s="169">
        <v>2</v>
      </c>
      <c r="F32" s="170">
        <f t="shared" si="0"/>
        <v>2.25</v>
      </c>
      <c r="G32" s="171" t="str">
        <f t="shared" si="1"/>
        <v>prospel</v>
      </c>
    </row>
    <row r="33" spans="1:7" x14ac:dyDescent="0.2">
      <c r="A33" s="178" t="s">
        <v>143</v>
      </c>
      <c r="B33" s="169">
        <v>3</v>
      </c>
      <c r="C33" s="169">
        <v>3</v>
      </c>
      <c r="D33" s="169">
        <v>3</v>
      </c>
      <c r="E33" s="169">
        <v>2</v>
      </c>
      <c r="F33" s="170">
        <f t="shared" si="0"/>
        <v>2.75</v>
      </c>
      <c r="G33" s="171" t="str">
        <f t="shared" si="1"/>
        <v>prospel</v>
      </c>
    </row>
    <row r="34" spans="1:7" x14ac:dyDescent="0.2">
      <c r="A34" s="178" t="s">
        <v>144</v>
      </c>
      <c r="B34" s="169">
        <v>1</v>
      </c>
      <c r="C34" s="169">
        <v>1</v>
      </c>
      <c r="D34" s="169">
        <v>3</v>
      </c>
      <c r="E34" s="169">
        <v>1</v>
      </c>
      <c r="F34" s="170">
        <f t="shared" si="0"/>
        <v>1.5</v>
      </c>
      <c r="G34" s="171" t="str">
        <f t="shared" si="1"/>
        <v>s vyznamenaním</v>
      </c>
    </row>
    <row r="35" spans="1:7" x14ac:dyDescent="0.2">
      <c r="A35" s="178" t="s">
        <v>145</v>
      </c>
      <c r="B35" s="169">
        <v>2</v>
      </c>
      <c r="C35" s="169">
        <v>1</v>
      </c>
      <c r="D35" s="169">
        <v>1</v>
      </c>
      <c r="E35" s="169">
        <v>1</v>
      </c>
      <c r="F35" s="170">
        <f t="shared" si="0"/>
        <v>1.25</v>
      </c>
      <c r="G35" s="171" t="str">
        <f t="shared" si="1"/>
        <v>s vyznamenaním</v>
      </c>
    </row>
    <row r="36" spans="1:7" x14ac:dyDescent="0.2">
      <c r="A36" s="178" t="s">
        <v>146</v>
      </c>
      <c r="B36" s="169">
        <v>1</v>
      </c>
      <c r="C36" s="169">
        <v>2</v>
      </c>
      <c r="D36" s="169">
        <v>1</v>
      </c>
      <c r="E36" s="169">
        <v>1</v>
      </c>
      <c r="F36" s="170">
        <f t="shared" si="0"/>
        <v>1.25</v>
      </c>
      <c r="G36" s="171" t="str">
        <f t="shared" si="1"/>
        <v>s vyznamenaním</v>
      </c>
    </row>
    <row r="37" spans="1:7" x14ac:dyDescent="0.2">
      <c r="A37" s="178" t="s">
        <v>147</v>
      </c>
      <c r="B37" s="169">
        <v>3</v>
      </c>
      <c r="C37" s="169">
        <v>3</v>
      </c>
      <c r="D37" s="169">
        <v>1</v>
      </c>
      <c r="E37" s="169">
        <v>2</v>
      </c>
      <c r="F37" s="170">
        <f t="shared" si="0"/>
        <v>2.25</v>
      </c>
      <c r="G37" s="171" t="str">
        <f t="shared" si="1"/>
        <v>prospel</v>
      </c>
    </row>
    <row r="38" spans="1:7" x14ac:dyDescent="0.2">
      <c r="A38" s="178" t="s">
        <v>148</v>
      </c>
      <c r="B38" s="169">
        <v>1</v>
      </c>
      <c r="C38" s="169">
        <v>1</v>
      </c>
      <c r="D38" s="169">
        <v>2</v>
      </c>
      <c r="E38" s="169">
        <v>1</v>
      </c>
      <c r="F38" s="170">
        <f t="shared" si="0"/>
        <v>1.25</v>
      </c>
      <c r="G38" s="171" t="str">
        <f t="shared" si="1"/>
        <v>s vyznamenaním</v>
      </c>
    </row>
    <row r="39" spans="1:7" x14ac:dyDescent="0.2">
      <c r="A39" s="178" t="s">
        <v>149</v>
      </c>
      <c r="B39" s="169">
        <v>2</v>
      </c>
      <c r="C39" s="169">
        <v>2</v>
      </c>
      <c r="D39" s="169">
        <v>1</v>
      </c>
      <c r="E39" s="169">
        <v>2</v>
      </c>
      <c r="F39" s="170">
        <f t="shared" si="0"/>
        <v>1.75</v>
      </c>
      <c r="G39" s="171" t="str">
        <f t="shared" si="1"/>
        <v>prospel</v>
      </c>
    </row>
    <row r="40" spans="1:7" x14ac:dyDescent="0.2">
      <c r="A40" s="178" t="s">
        <v>150</v>
      </c>
      <c r="B40" s="169">
        <v>1</v>
      </c>
      <c r="C40" s="169">
        <v>2</v>
      </c>
      <c r="D40" s="169">
        <v>2</v>
      </c>
      <c r="E40" s="169">
        <v>2</v>
      </c>
      <c r="F40" s="170">
        <f t="shared" si="0"/>
        <v>1.75</v>
      </c>
      <c r="G40" s="171" t="str">
        <f t="shared" si="1"/>
        <v>prospel</v>
      </c>
    </row>
    <row r="41" spans="1:7" x14ac:dyDescent="0.2">
      <c r="A41" s="178" t="s">
        <v>151</v>
      </c>
      <c r="B41" s="169">
        <v>3</v>
      </c>
      <c r="C41" s="169">
        <v>3</v>
      </c>
      <c r="D41" s="169">
        <v>1</v>
      </c>
      <c r="E41" s="169">
        <v>2</v>
      </c>
      <c r="F41" s="170">
        <f t="shared" si="0"/>
        <v>2.25</v>
      </c>
      <c r="G41" s="171" t="str">
        <f t="shared" si="1"/>
        <v>prospel</v>
      </c>
    </row>
    <row r="42" spans="1:7" x14ac:dyDescent="0.2">
      <c r="A42" s="178" t="s">
        <v>152</v>
      </c>
      <c r="B42" s="169">
        <v>2</v>
      </c>
      <c r="C42" s="169">
        <v>1</v>
      </c>
      <c r="D42" s="169">
        <v>1</v>
      </c>
      <c r="E42" s="169">
        <v>1</v>
      </c>
      <c r="F42" s="170">
        <f t="shared" si="0"/>
        <v>1.25</v>
      </c>
      <c r="G42" s="171" t="str">
        <f t="shared" si="1"/>
        <v>s vyznamenaním</v>
      </c>
    </row>
    <row r="43" spans="1:7" x14ac:dyDescent="0.2">
      <c r="A43" s="178" t="s">
        <v>153</v>
      </c>
      <c r="B43" s="169">
        <v>1</v>
      </c>
      <c r="C43" s="169">
        <v>2</v>
      </c>
      <c r="D43" s="169">
        <v>3</v>
      </c>
      <c r="E43" s="169">
        <v>3</v>
      </c>
      <c r="F43" s="170">
        <f t="shared" si="0"/>
        <v>2.25</v>
      </c>
      <c r="G43" s="171" t="str">
        <f t="shared" si="1"/>
        <v>prospel</v>
      </c>
    </row>
    <row r="44" spans="1:7" ht="13.5" thickBot="1" x14ac:dyDescent="0.25">
      <c r="A44" s="180" t="s">
        <v>63</v>
      </c>
      <c r="B44" s="172">
        <f>AVERAGE(B22:B43)</f>
        <v>1.8181818181818181</v>
      </c>
      <c r="C44" s="172">
        <f>AVERAGE(C22:C43)</f>
        <v>1.9545454545454546</v>
      </c>
      <c r="D44" s="172">
        <f>AVERAGE(D22:D43)</f>
        <v>2.0454545454545454</v>
      </c>
      <c r="E44" s="172">
        <f>AVERAGE(E22:E43)</f>
        <v>1.6363636363636365</v>
      </c>
      <c r="F44" s="87"/>
      <c r="G44" s="173"/>
    </row>
  </sheetData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B27"/>
  <sheetViews>
    <sheetView workbookViewId="0">
      <selection activeCell="F11" sqref="F11"/>
    </sheetView>
  </sheetViews>
  <sheetFormatPr defaultRowHeight="12.75" x14ac:dyDescent="0.2"/>
  <cols>
    <col min="1" max="1" width="18.28515625" bestFit="1" customWidth="1"/>
    <col min="2" max="2" width="15" bestFit="1" customWidth="1"/>
  </cols>
  <sheetData>
    <row r="4" spans="1:2" ht="13.5" thickBot="1" x14ac:dyDescent="0.25"/>
    <row r="5" spans="1:2" ht="39" thickBot="1" x14ac:dyDescent="0.25">
      <c r="A5" s="174" t="s">
        <v>125</v>
      </c>
      <c r="B5" s="176" t="s">
        <v>131</v>
      </c>
    </row>
    <row r="6" spans="1:2" x14ac:dyDescent="0.2">
      <c r="A6" s="177" t="s">
        <v>132</v>
      </c>
      <c r="B6" s="171" t="s">
        <v>255</v>
      </c>
    </row>
    <row r="7" spans="1:2" x14ac:dyDescent="0.2">
      <c r="A7" s="178" t="s">
        <v>133</v>
      </c>
      <c r="B7" s="171" t="s">
        <v>255</v>
      </c>
    </row>
    <row r="8" spans="1:2" x14ac:dyDescent="0.2">
      <c r="A8" s="178" t="s">
        <v>134</v>
      </c>
      <c r="B8" s="171" t="s">
        <v>256</v>
      </c>
    </row>
    <row r="9" spans="1:2" x14ac:dyDescent="0.2">
      <c r="A9" s="178" t="s">
        <v>135</v>
      </c>
      <c r="B9" s="171" t="s">
        <v>255</v>
      </c>
    </row>
    <row r="10" spans="1:2" x14ac:dyDescent="0.2">
      <c r="A10" s="178" t="s">
        <v>136</v>
      </c>
      <c r="B10" s="171" t="s">
        <v>255</v>
      </c>
    </row>
    <row r="11" spans="1:2" x14ac:dyDescent="0.2">
      <c r="A11" s="178" t="s">
        <v>137</v>
      </c>
      <c r="B11" s="171" t="s">
        <v>256</v>
      </c>
    </row>
    <row r="12" spans="1:2" x14ac:dyDescent="0.2">
      <c r="A12" s="178" t="s">
        <v>138</v>
      </c>
      <c r="B12" s="171" t="s">
        <v>255</v>
      </c>
    </row>
    <row r="13" spans="1:2" x14ac:dyDescent="0.2">
      <c r="A13" s="179" t="s">
        <v>139</v>
      </c>
      <c r="B13" s="171" t="s">
        <v>255</v>
      </c>
    </row>
    <row r="14" spans="1:2" x14ac:dyDescent="0.2">
      <c r="A14" s="178" t="s">
        <v>140</v>
      </c>
      <c r="B14" s="171" t="s">
        <v>255</v>
      </c>
    </row>
    <row r="15" spans="1:2" x14ac:dyDescent="0.2">
      <c r="A15" s="178" t="s">
        <v>141</v>
      </c>
      <c r="B15" s="171" t="s">
        <v>255</v>
      </c>
    </row>
    <row r="16" spans="1:2" x14ac:dyDescent="0.2">
      <c r="A16" s="179" t="s">
        <v>142</v>
      </c>
      <c r="B16" s="171" t="s">
        <v>255</v>
      </c>
    </row>
    <row r="17" spans="1:2" x14ac:dyDescent="0.2">
      <c r="A17" s="178" t="s">
        <v>143</v>
      </c>
      <c r="B17" s="171" t="s">
        <v>255</v>
      </c>
    </row>
    <row r="18" spans="1:2" x14ac:dyDescent="0.2">
      <c r="A18" s="178" t="s">
        <v>144</v>
      </c>
      <c r="B18" s="171" t="s">
        <v>256</v>
      </c>
    </row>
    <row r="19" spans="1:2" x14ac:dyDescent="0.2">
      <c r="A19" s="178" t="s">
        <v>145</v>
      </c>
      <c r="B19" s="171" t="s">
        <v>256</v>
      </c>
    </row>
    <row r="20" spans="1:2" x14ac:dyDescent="0.2">
      <c r="A20" s="178" t="s">
        <v>146</v>
      </c>
      <c r="B20" s="171" t="s">
        <v>256</v>
      </c>
    </row>
    <row r="21" spans="1:2" x14ac:dyDescent="0.2">
      <c r="A21" s="178" t="s">
        <v>147</v>
      </c>
      <c r="B21" s="171" t="s">
        <v>255</v>
      </c>
    </row>
    <row r="22" spans="1:2" x14ac:dyDescent="0.2">
      <c r="A22" s="178" t="s">
        <v>148</v>
      </c>
      <c r="B22" s="171" t="s">
        <v>256</v>
      </c>
    </row>
    <row r="23" spans="1:2" x14ac:dyDescent="0.2">
      <c r="A23" s="178" t="s">
        <v>149</v>
      </c>
      <c r="B23" s="171" t="s">
        <v>255</v>
      </c>
    </row>
    <row r="24" spans="1:2" x14ac:dyDescent="0.2">
      <c r="A24" s="178" t="s">
        <v>150</v>
      </c>
      <c r="B24" s="171" t="s">
        <v>255</v>
      </c>
    </row>
    <row r="25" spans="1:2" x14ac:dyDescent="0.2">
      <c r="A25" s="178" t="s">
        <v>151</v>
      </c>
      <c r="B25" s="171" t="s">
        <v>255</v>
      </c>
    </row>
    <row r="26" spans="1:2" x14ac:dyDescent="0.2">
      <c r="A26" s="178" t="s">
        <v>152</v>
      </c>
      <c r="B26" s="171" t="s">
        <v>256</v>
      </c>
    </row>
    <row r="27" spans="1:2" ht="13.5" thickBot="1" x14ac:dyDescent="0.25">
      <c r="A27" s="180" t="s">
        <v>153</v>
      </c>
      <c r="B27" s="173" t="s">
        <v>255</v>
      </c>
    </row>
  </sheetData>
  <phoneticPr fontId="52" type="noConversion"/>
  <pageMargins left="0.75" right="0.75" top="1" bottom="1" header="0.4921259845" footer="0.492125984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"/>
  <sheetViews>
    <sheetView workbookViewId="0">
      <selection activeCell="A25" sqref="A25"/>
    </sheetView>
  </sheetViews>
  <sheetFormatPr defaultRowHeight="12.75" x14ac:dyDescent="0.2"/>
  <cols>
    <col min="1" max="1" width="16.42578125" customWidth="1"/>
    <col min="2" max="2" width="24.42578125" customWidth="1"/>
    <col min="4" max="4" width="11.42578125" customWidth="1"/>
    <col min="5" max="6" width="7.28515625" customWidth="1"/>
    <col min="7" max="7" width="7" customWidth="1"/>
    <col min="8" max="8" width="7.140625" customWidth="1"/>
    <col min="9" max="9" width="9.28515625" customWidth="1"/>
    <col min="10" max="10" width="7" bestFit="1" customWidth="1"/>
    <col min="11" max="11" width="10.5703125" bestFit="1" customWidth="1"/>
    <col min="12" max="12" width="7.85546875" bestFit="1" customWidth="1"/>
    <col min="13" max="14" width="10.140625" bestFit="1" customWidth="1"/>
  </cols>
  <sheetData>
    <row r="1" spans="1:14" ht="15.75" x14ac:dyDescent="0.25">
      <c r="A1" s="11" t="s">
        <v>5</v>
      </c>
      <c r="B1" s="11"/>
    </row>
    <row r="2" spans="1:14" ht="13.5" thickBot="1" x14ac:dyDescent="0.25"/>
    <row r="3" spans="1:14" x14ac:dyDescent="0.2">
      <c r="A3" s="33" t="s">
        <v>23</v>
      </c>
      <c r="B3" s="36" t="s">
        <v>24</v>
      </c>
      <c r="C3" s="23" t="s">
        <v>6</v>
      </c>
      <c r="D3" s="24" t="s">
        <v>7</v>
      </c>
      <c r="E3" s="24" t="s">
        <v>8</v>
      </c>
      <c r="F3" s="24" t="s">
        <v>9</v>
      </c>
      <c r="G3" s="24" t="s">
        <v>10</v>
      </c>
      <c r="H3" s="24" t="s">
        <v>11</v>
      </c>
      <c r="I3" s="24" t="s">
        <v>12</v>
      </c>
      <c r="J3" s="24" t="s">
        <v>13</v>
      </c>
      <c r="K3" s="24" t="s">
        <v>14</v>
      </c>
      <c r="L3" s="24" t="s">
        <v>15</v>
      </c>
      <c r="M3" s="24" t="s">
        <v>16</v>
      </c>
      <c r="N3" s="25" t="s">
        <v>17</v>
      </c>
    </row>
    <row r="4" spans="1:14" x14ac:dyDescent="0.2">
      <c r="A4" s="34" t="s">
        <v>30</v>
      </c>
      <c r="B4" s="37" t="s">
        <v>25</v>
      </c>
      <c r="C4" s="26">
        <v>21</v>
      </c>
      <c r="D4" s="27">
        <v>15</v>
      </c>
      <c r="E4" s="27">
        <v>18</v>
      </c>
      <c r="F4" s="27">
        <v>4</v>
      </c>
      <c r="G4" s="27">
        <v>0</v>
      </c>
      <c r="H4" s="27">
        <v>13</v>
      </c>
      <c r="I4" s="27">
        <v>32</v>
      </c>
      <c r="J4" s="27">
        <v>45</v>
      </c>
      <c r="K4" s="27">
        <v>12</v>
      </c>
      <c r="L4" s="27">
        <v>10</v>
      </c>
      <c r="M4" s="27">
        <v>2</v>
      </c>
      <c r="N4" s="28">
        <v>0</v>
      </c>
    </row>
    <row r="5" spans="1:14" x14ac:dyDescent="0.2">
      <c r="A5" s="34" t="s">
        <v>31</v>
      </c>
      <c r="B5" s="37" t="s">
        <v>26</v>
      </c>
      <c r="C5" s="26">
        <v>13</v>
      </c>
      <c r="D5" s="27">
        <v>8</v>
      </c>
      <c r="E5" s="27">
        <v>11</v>
      </c>
      <c r="F5" s="27">
        <v>24</v>
      </c>
      <c r="G5" s="27">
        <v>3</v>
      </c>
      <c r="H5" s="27">
        <v>0</v>
      </c>
      <c r="I5" s="27">
        <v>5</v>
      </c>
      <c r="J5" s="27">
        <v>14</v>
      </c>
      <c r="K5" s="27">
        <v>7</v>
      </c>
      <c r="L5" s="27">
        <v>21</v>
      </c>
      <c r="M5" s="27">
        <v>13</v>
      </c>
      <c r="N5" s="28">
        <v>5</v>
      </c>
    </row>
    <row r="6" spans="1:14" x14ac:dyDescent="0.2">
      <c r="A6" s="34" t="s">
        <v>32</v>
      </c>
      <c r="B6" s="37" t="s">
        <v>27</v>
      </c>
      <c r="C6" s="26">
        <v>0</v>
      </c>
      <c r="D6" s="27">
        <v>0</v>
      </c>
      <c r="E6" s="27">
        <v>2</v>
      </c>
      <c r="F6" s="27">
        <v>4</v>
      </c>
      <c r="G6" s="27">
        <v>15</v>
      </c>
      <c r="H6" s="27">
        <v>21</v>
      </c>
      <c r="I6" s="27">
        <v>45</v>
      </c>
      <c r="J6" s="27">
        <v>52</v>
      </c>
      <c r="K6" s="27">
        <v>18</v>
      </c>
      <c r="L6" s="27">
        <v>23</v>
      </c>
      <c r="M6" s="27">
        <v>4</v>
      </c>
      <c r="N6" s="28">
        <v>5</v>
      </c>
    </row>
    <row r="7" spans="1:14" x14ac:dyDescent="0.2">
      <c r="A7" s="34" t="s">
        <v>18</v>
      </c>
      <c r="B7" s="37" t="s">
        <v>28</v>
      </c>
      <c r="C7" s="26">
        <v>12</v>
      </c>
      <c r="D7" s="27">
        <v>13</v>
      </c>
      <c r="E7" s="27">
        <v>5</v>
      </c>
      <c r="F7" s="27">
        <v>9</v>
      </c>
      <c r="G7" s="27">
        <v>4</v>
      </c>
      <c r="H7" s="27">
        <v>12</v>
      </c>
      <c r="I7" s="27">
        <v>14</v>
      </c>
      <c r="J7" s="27">
        <v>27</v>
      </c>
      <c r="K7" s="27">
        <v>11</v>
      </c>
      <c r="L7" s="27">
        <v>15</v>
      </c>
      <c r="M7" s="27">
        <v>4</v>
      </c>
      <c r="N7" s="28">
        <v>0</v>
      </c>
    </row>
    <row r="8" spans="1:14" ht="13.5" thickBot="1" x14ac:dyDescent="0.25">
      <c r="A8" s="35" t="s">
        <v>33</v>
      </c>
      <c r="B8" s="38" t="s">
        <v>29</v>
      </c>
      <c r="C8" s="29">
        <v>14</v>
      </c>
      <c r="D8" s="30">
        <v>7</v>
      </c>
      <c r="E8" s="30">
        <v>21</v>
      </c>
      <c r="F8" s="30">
        <v>14</v>
      </c>
      <c r="G8" s="30">
        <v>23</v>
      </c>
      <c r="H8" s="30">
        <v>12</v>
      </c>
      <c r="I8" s="30">
        <v>14</v>
      </c>
      <c r="J8" s="30">
        <v>33</v>
      </c>
      <c r="K8" s="30">
        <v>11</v>
      </c>
      <c r="L8" s="30">
        <v>9</v>
      </c>
      <c r="M8" s="30">
        <v>4</v>
      </c>
      <c r="N8" s="31">
        <v>2</v>
      </c>
    </row>
    <row r="9" spans="1:14" ht="15" x14ac:dyDescent="0.2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4" ht="15.75" x14ac:dyDescent="0.25">
      <c r="A10" s="13"/>
      <c r="B10" s="13"/>
      <c r="C10" s="2"/>
      <c r="M10" s="2"/>
    </row>
    <row r="11" spans="1:14" ht="15.75" x14ac:dyDescent="0.25">
      <c r="A11" s="48" t="s">
        <v>61</v>
      </c>
      <c r="B11" s="13"/>
      <c r="C11" s="2"/>
      <c r="M11" s="2"/>
    </row>
    <row r="12" spans="1:14" ht="15.75" x14ac:dyDescent="0.25">
      <c r="A12" s="13"/>
      <c r="B12" s="13"/>
      <c r="C12" s="2"/>
      <c r="M12" s="2"/>
    </row>
    <row r="13" spans="1:14" ht="16.5" thickBot="1" x14ac:dyDescent="0.3">
      <c r="A13" s="13"/>
      <c r="B13" s="13"/>
      <c r="C13" s="2"/>
      <c r="M13" s="2"/>
    </row>
    <row r="14" spans="1:14" ht="15.75" x14ac:dyDescent="0.25">
      <c r="A14" s="13"/>
      <c r="B14" s="13"/>
      <c r="C14" s="19">
        <f>SUM(C4:N8)</f>
        <v>775</v>
      </c>
      <c r="D14" s="22" t="s">
        <v>19</v>
      </c>
      <c r="E14" s="2"/>
      <c r="F14" s="2"/>
      <c r="G14" s="2"/>
      <c r="H14" s="2"/>
      <c r="I14" s="2"/>
      <c r="J14" s="2"/>
      <c r="K14" s="2"/>
      <c r="L14" s="1"/>
      <c r="M14" s="2"/>
      <c r="N14" t="s">
        <v>48</v>
      </c>
    </row>
    <row r="15" spans="1:14" ht="15.75" x14ac:dyDescent="0.25">
      <c r="A15" s="13"/>
      <c r="B15" s="13"/>
      <c r="C15" s="20">
        <f>SUM(C4:H4,C7:H7)</f>
        <v>126</v>
      </c>
      <c r="D15" s="22" t="s">
        <v>20</v>
      </c>
      <c r="E15" s="2"/>
      <c r="F15" s="2"/>
      <c r="G15" s="2"/>
      <c r="H15" s="2"/>
      <c r="I15" s="2"/>
      <c r="J15" s="2"/>
      <c r="K15" s="2"/>
      <c r="L15" s="1"/>
      <c r="M15" s="2"/>
      <c r="N15" t="s">
        <v>48</v>
      </c>
    </row>
    <row r="16" spans="1:14" ht="15.75" x14ac:dyDescent="0.25">
      <c r="A16" s="2"/>
      <c r="B16" s="2"/>
      <c r="C16" s="20">
        <f>AVERAGE(I4:N8)</f>
        <v>15.233333333333333</v>
      </c>
      <c r="D16" s="22" t="s">
        <v>249</v>
      </c>
      <c r="E16" s="2"/>
      <c r="F16" s="2"/>
      <c r="G16" s="2"/>
      <c r="H16" s="2"/>
      <c r="I16" s="2"/>
      <c r="J16" s="2"/>
      <c r="K16" s="2"/>
      <c r="L16" s="1"/>
      <c r="M16" s="2"/>
      <c r="N16" t="s">
        <v>49</v>
      </c>
    </row>
    <row r="17" spans="1:14" ht="15.75" x14ac:dyDescent="0.25">
      <c r="A17" s="2"/>
      <c r="B17" s="2"/>
      <c r="C17" s="20">
        <f>AVERAGE(C5:H5,C8:H8)</f>
        <v>12.5</v>
      </c>
      <c r="D17" s="22" t="s">
        <v>173</v>
      </c>
      <c r="E17" s="2"/>
      <c r="F17" s="2"/>
      <c r="G17" s="2"/>
      <c r="H17" s="2"/>
      <c r="I17" s="2"/>
      <c r="J17" s="2"/>
      <c r="K17" s="2"/>
      <c r="L17" s="1"/>
      <c r="M17" s="2"/>
      <c r="N17" t="s">
        <v>49</v>
      </c>
    </row>
    <row r="18" spans="1:14" ht="15.75" x14ac:dyDescent="0.25">
      <c r="A18" s="2"/>
      <c r="B18" s="2"/>
      <c r="C18" s="20">
        <f>COUNTIF(C4:N8,"&gt;25")</f>
        <v>6</v>
      </c>
      <c r="D18" s="22" t="s">
        <v>21</v>
      </c>
      <c r="E18" s="2"/>
      <c r="F18" s="2"/>
      <c r="G18" s="2"/>
      <c r="H18" s="2"/>
      <c r="I18" s="2"/>
      <c r="J18" s="2"/>
      <c r="K18" s="2"/>
      <c r="L18" s="1"/>
      <c r="M18" s="2"/>
      <c r="N18" t="s">
        <v>50</v>
      </c>
    </row>
    <row r="19" spans="1:14" ht="16.5" thickBot="1" x14ac:dyDescent="0.3">
      <c r="A19" s="2"/>
      <c r="B19" s="2"/>
      <c r="C19" s="21">
        <f>MAX(C4:N8)</f>
        <v>52</v>
      </c>
      <c r="D19" s="22" t="s">
        <v>250</v>
      </c>
      <c r="E19" s="2"/>
      <c r="F19" s="2"/>
      <c r="G19" s="2"/>
      <c r="H19" s="2"/>
      <c r="I19" s="2"/>
      <c r="J19" s="2"/>
      <c r="K19" s="2"/>
      <c r="L19" s="1"/>
      <c r="M19" s="2"/>
      <c r="N19" t="s">
        <v>51</v>
      </c>
    </row>
    <row r="22" spans="1:14" ht="15.75" x14ac:dyDescent="0.25">
      <c r="A22" s="11" t="s">
        <v>52</v>
      </c>
      <c r="B22" s="11"/>
    </row>
    <row r="23" spans="1:14" ht="15.75" x14ac:dyDescent="0.25">
      <c r="A23" s="32" t="s">
        <v>22</v>
      </c>
      <c r="B23" s="32"/>
      <c r="C23" t="s">
        <v>34</v>
      </c>
    </row>
    <row r="25" spans="1:14" x14ac:dyDescent="0.2">
      <c r="A25" t="str">
        <f>LEFT(A4,1)&amp;"."&amp;UPPER(B4)</f>
        <v>P.DONUTIL</v>
      </c>
    </row>
    <row r="26" spans="1:14" x14ac:dyDescent="0.2">
      <c r="A26" t="str">
        <f>LEFT(A5,1)&amp;"."&amp;UPPER(B5)</f>
        <v>E.MÁZIKOVÁ</v>
      </c>
    </row>
    <row r="27" spans="1:14" x14ac:dyDescent="0.2">
      <c r="A27" t="str">
        <f>LEFT(A6,1)&amp;"."&amp;UPPER(B6)</f>
        <v>M.SEDLÁČKOVÁ</v>
      </c>
    </row>
    <row r="28" spans="1:14" x14ac:dyDescent="0.2">
      <c r="A28" t="str">
        <f>LEFT(A7,1)&amp;"."&amp;UPPER(B7)</f>
        <v>M.DRIMER</v>
      </c>
    </row>
    <row r="29" spans="1:14" x14ac:dyDescent="0.2">
      <c r="A29" t="str">
        <f>LEFT(A8,1)&amp;"."&amp;UPPER(B8)</f>
        <v>S.VOJANSKÝ</v>
      </c>
    </row>
  </sheetData>
  <phoneticPr fontId="0" type="noConversion"/>
  <pageMargins left="0.75" right="0.75" top="1" bottom="1" header="0.4921259845" footer="0.4921259845"/>
  <pageSetup paperSize="9" orientation="portrait" horizontalDpi="300" verticalDpi="300" r:id="rId1"/>
  <headerFooter alignWithMargins="0"/>
  <ignoredErrors>
    <ignoredError sqref="C15 C17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18"/>
  <sheetViews>
    <sheetView workbookViewId="0">
      <selection activeCell="G10" sqref="G10"/>
    </sheetView>
  </sheetViews>
  <sheetFormatPr defaultRowHeight="15" x14ac:dyDescent="0.2"/>
  <cols>
    <col min="1" max="1" width="9.140625" style="4"/>
    <col min="2" max="2" width="10.85546875" style="4" customWidth="1"/>
    <col min="3" max="3" width="13.7109375" style="4" customWidth="1"/>
    <col min="4" max="4" width="9.140625" style="4"/>
    <col min="5" max="5" width="11.42578125" style="4" bestFit="1" customWidth="1"/>
    <col min="6" max="6" width="9.140625" style="4"/>
    <col min="7" max="7" width="10.140625" style="4" bestFit="1" customWidth="1"/>
    <col min="8" max="12" width="9.140625" style="4"/>
    <col min="13" max="13" width="10.5703125" style="4" customWidth="1"/>
    <col min="14" max="16384" width="9.140625" style="4"/>
  </cols>
  <sheetData>
    <row r="1" spans="1:13" ht="15.75" x14ac:dyDescent="0.25">
      <c r="A1" s="3" t="s">
        <v>35</v>
      </c>
    </row>
    <row r="2" spans="1:13" ht="8.25" customHeight="1" x14ac:dyDescent="0.25">
      <c r="A2" s="3"/>
    </row>
    <row r="3" spans="1:13" ht="15.75" x14ac:dyDescent="0.25">
      <c r="A3" s="4" t="s">
        <v>36</v>
      </c>
      <c r="C3" s="40">
        <f ca="1">TODAY()</f>
        <v>42051</v>
      </c>
      <c r="D3" s="5"/>
      <c r="E3" s="12" t="s">
        <v>38</v>
      </c>
      <c r="M3" s="4" t="s">
        <v>251</v>
      </c>
    </row>
    <row r="4" spans="1:13" ht="15.75" x14ac:dyDescent="0.25">
      <c r="A4" s="4" t="s">
        <v>37</v>
      </c>
      <c r="C4" s="14">
        <f ca="1">3:3+60</f>
        <v>42111</v>
      </c>
      <c r="D4" s="5"/>
      <c r="E4" s="12" t="s">
        <v>174</v>
      </c>
      <c r="M4" s="4" t="s">
        <v>53</v>
      </c>
    </row>
    <row r="5" spans="1:13" s="39" customFormat="1" ht="17.25" customHeight="1" x14ac:dyDescent="0.2"/>
    <row r="6" spans="1:13" s="39" customFormat="1" ht="17.25" customHeight="1" x14ac:dyDescent="0.2"/>
    <row r="7" spans="1:13" s="39" customFormat="1" ht="17.25" customHeight="1" x14ac:dyDescent="0.2"/>
    <row r="8" spans="1:13" ht="15.75" x14ac:dyDescent="0.25">
      <c r="A8" s="3" t="s">
        <v>54</v>
      </c>
    </row>
    <row r="9" spans="1:13" ht="15.75" x14ac:dyDescent="0.25">
      <c r="A9" s="4" t="s">
        <v>39</v>
      </c>
      <c r="C9" s="6"/>
      <c r="E9" s="14">
        <v>38623</v>
      </c>
      <c r="G9" s="6"/>
    </row>
    <row r="10" spans="1:13" ht="15.75" x14ac:dyDescent="0.25">
      <c r="A10" s="15"/>
      <c r="B10" s="16"/>
      <c r="C10" s="6"/>
      <c r="E10" s="4">
        <f>WEEKDAY(E9,2)</f>
        <v>3</v>
      </c>
    </row>
    <row r="18" spans="3:3" x14ac:dyDescent="0.2">
      <c r="C18" s="6"/>
    </row>
  </sheetData>
  <sheetCalcPr fullCalcOnLoad="1"/>
  <phoneticPr fontId="0" type="noConversion"/>
  <pageMargins left="0.75" right="0.75" top="1" bottom="1" header="0.4921259845" footer="0.4921259845"/>
  <headerFooter alignWithMargins="0"/>
  <drawing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"/>
  <sheetViews>
    <sheetView workbookViewId="0">
      <selection activeCell="G41" sqref="G41"/>
    </sheetView>
  </sheetViews>
  <sheetFormatPr defaultRowHeight="15" x14ac:dyDescent="0.2"/>
  <cols>
    <col min="1" max="1" width="14.28515625" style="4" bestFit="1" customWidth="1"/>
    <col min="2" max="2" width="16.5703125" style="4" bestFit="1" customWidth="1"/>
    <col min="3" max="7" width="9.140625" style="4"/>
    <col min="8" max="8" width="10" style="4" customWidth="1"/>
    <col min="9" max="16384" width="9.140625" style="4"/>
  </cols>
  <sheetData>
    <row r="1" spans="1:8" ht="16.5" thickBot="1" x14ac:dyDescent="0.3">
      <c r="A1" s="42" t="s">
        <v>1</v>
      </c>
      <c r="B1" s="43" t="s">
        <v>45</v>
      </c>
    </row>
    <row r="2" spans="1:8" ht="15.75" x14ac:dyDescent="0.25">
      <c r="A2" s="41">
        <v>635.15</v>
      </c>
      <c r="B2" s="44">
        <f>ROUND(A2,0)</f>
        <v>635</v>
      </c>
      <c r="C2" s="12" t="s">
        <v>40</v>
      </c>
      <c r="H2" s="4" t="s">
        <v>55</v>
      </c>
    </row>
    <row r="3" spans="1:8" ht="15.75" x14ac:dyDescent="0.25">
      <c r="A3" s="41">
        <v>286400.32650000002</v>
      </c>
      <c r="B3" s="44">
        <f>ROUND(A3,2)</f>
        <v>286400.33</v>
      </c>
      <c r="C3" s="12" t="s">
        <v>41</v>
      </c>
      <c r="H3" s="4" t="s">
        <v>55</v>
      </c>
    </row>
    <row r="4" spans="1:8" ht="15.75" x14ac:dyDescent="0.25">
      <c r="A4" s="41">
        <v>32456.21</v>
      </c>
      <c r="B4" s="44">
        <f>ROUND(A4,-1)</f>
        <v>32460</v>
      </c>
      <c r="C4" s="12" t="s">
        <v>44</v>
      </c>
      <c r="H4" s="4" t="s">
        <v>55</v>
      </c>
    </row>
    <row r="5" spans="1:8" ht="15.75" x14ac:dyDescent="0.25">
      <c r="A5" s="41">
        <v>1235897</v>
      </c>
      <c r="B5" s="44">
        <f>ROUND(A5,-2)</f>
        <v>1235900</v>
      </c>
      <c r="C5" s="12" t="s">
        <v>4</v>
      </c>
      <c r="H5" s="4" t="s">
        <v>55</v>
      </c>
    </row>
    <row r="6" spans="1:8" ht="15.75" x14ac:dyDescent="0.25">
      <c r="A6" s="41">
        <v>1846.4280000000001</v>
      </c>
      <c r="B6" s="44">
        <f>FLOOR(A6,0.5)</f>
        <v>1846</v>
      </c>
      <c r="C6" s="12" t="s">
        <v>42</v>
      </c>
      <c r="H6" s="4" t="s">
        <v>56</v>
      </c>
    </row>
    <row r="7" spans="1:8" ht="16.5" thickBot="1" x14ac:dyDescent="0.3">
      <c r="A7" s="41">
        <v>23114.29</v>
      </c>
      <c r="B7" s="45">
        <f>CEILING(A7,0.5)</f>
        <v>23114.5</v>
      </c>
      <c r="C7" s="12" t="s">
        <v>43</v>
      </c>
      <c r="H7" s="4" t="s">
        <v>57</v>
      </c>
    </row>
  </sheetData>
  <phoneticPr fontId="0" type="noConversion"/>
  <pageMargins left="0.75" right="0.75" top="1" bottom="1" header="0.4921259845" footer="0.492125984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28"/>
  <sheetViews>
    <sheetView workbookViewId="0">
      <selection activeCell="J22" sqref="J22"/>
    </sheetView>
  </sheetViews>
  <sheetFormatPr defaultRowHeight="12.75" x14ac:dyDescent="0.2"/>
  <cols>
    <col min="1" max="1" width="10" customWidth="1"/>
    <col min="2" max="2" width="8" customWidth="1"/>
    <col min="3" max="3" width="13.85546875" customWidth="1"/>
    <col min="4" max="6" width="9.28515625" customWidth="1"/>
    <col min="7" max="7" width="12" customWidth="1"/>
  </cols>
  <sheetData>
    <row r="1" spans="1:7" ht="11.45" customHeight="1" x14ac:dyDescent="0.2"/>
    <row r="2" spans="1:7" ht="15.75" x14ac:dyDescent="0.25">
      <c r="B2" s="112" t="s">
        <v>204</v>
      </c>
      <c r="C2" s="113"/>
      <c r="D2" s="114"/>
      <c r="E2" s="114"/>
      <c r="F2" s="115"/>
      <c r="G2" s="115"/>
    </row>
    <row r="3" spans="1:7" ht="13.9" customHeight="1" thickBot="1" x14ac:dyDescent="0.25"/>
    <row r="4" spans="1:7" ht="13.5" thickTop="1" x14ac:dyDescent="0.2">
      <c r="B4" s="184" t="s">
        <v>205</v>
      </c>
      <c r="C4" s="185"/>
      <c r="D4" s="116" t="s">
        <v>206</v>
      </c>
      <c r="E4" s="116"/>
      <c r="F4" s="117"/>
      <c r="G4" s="190" t="s">
        <v>207</v>
      </c>
    </row>
    <row r="5" spans="1:7" x14ac:dyDescent="0.2">
      <c r="B5" s="186"/>
      <c r="C5" s="187"/>
      <c r="D5" s="118" t="s">
        <v>208</v>
      </c>
      <c r="E5" s="119" t="s">
        <v>209</v>
      </c>
      <c r="F5" s="119" t="s">
        <v>210</v>
      </c>
      <c r="G5" s="191"/>
    </row>
    <row r="6" spans="1:7" x14ac:dyDescent="0.2">
      <c r="B6" s="186"/>
      <c r="C6" s="187"/>
      <c r="D6" s="120" t="s">
        <v>211</v>
      </c>
      <c r="E6" s="120"/>
      <c r="F6" s="121"/>
      <c r="G6" s="191"/>
    </row>
    <row r="7" spans="1:7" ht="13.5" thickBot="1" x14ac:dyDescent="0.25">
      <c r="B7" s="188"/>
      <c r="C7" s="189"/>
      <c r="D7" s="122">
        <v>2000</v>
      </c>
      <c r="E7" s="123">
        <v>1500</v>
      </c>
      <c r="F7" s="123">
        <v>2500</v>
      </c>
      <c r="G7" s="192"/>
    </row>
    <row r="8" spans="1:7" ht="13.5" thickTop="1" x14ac:dyDescent="0.2">
      <c r="B8" s="124" t="s">
        <v>157</v>
      </c>
      <c r="C8" s="125"/>
      <c r="D8" s="126">
        <v>350000</v>
      </c>
      <c r="E8" s="127">
        <v>360000</v>
      </c>
      <c r="F8" s="127">
        <v>500000</v>
      </c>
      <c r="G8" s="128">
        <f>SUM(D8:F8)</f>
        <v>1210000</v>
      </c>
    </row>
    <row r="9" spans="1:7" x14ac:dyDescent="0.2">
      <c r="B9" s="181" t="s">
        <v>212</v>
      </c>
      <c r="C9" s="129" t="s">
        <v>213</v>
      </c>
      <c r="D9" s="130">
        <v>210000</v>
      </c>
      <c r="E9" s="131">
        <v>150000</v>
      </c>
      <c r="F9" s="131">
        <v>210000</v>
      </c>
      <c r="G9" s="132">
        <f>SUM(D9:F9)</f>
        <v>570000</v>
      </c>
    </row>
    <row r="10" spans="1:7" x14ac:dyDescent="0.2">
      <c r="B10" s="182"/>
      <c r="C10" s="129" t="s">
        <v>214</v>
      </c>
      <c r="D10" s="130">
        <v>40000</v>
      </c>
      <c r="E10" s="131">
        <v>75000</v>
      </c>
      <c r="F10" s="131">
        <v>105000</v>
      </c>
      <c r="G10" s="132">
        <f>SUM(D10:F10)</f>
        <v>220000</v>
      </c>
    </row>
    <row r="11" spans="1:7" x14ac:dyDescent="0.2">
      <c r="B11" s="183"/>
      <c r="C11" s="129" t="s">
        <v>215</v>
      </c>
      <c r="D11" s="130">
        <v>75000</v>
      </c>
      <c r="E11" s="131">
        <v>80000</v>
      </c>
      <c r="F11" s="131">
        <v>160000</v>
      </c>
      <c r="G11" s="132">
        <f>SUM(D11:F11)</f>
        <v>315000</v>
      </c>
    </row>
    <row r="12" spans="1:7" ht="13.5" thickBot="1" x14ac:dyDescent="0.25">
      <c r="B12" s="133" t="s">
        <v>163</v>
      </c>
      <c r="C12" s="134"/>
      <c r="D12" s="135">
        <f>D8-D9-D11</f>
        <v>65000</v>
      </c>
      <c r="E12" s="136">
        <f>E8-E9-E11</f>
        <v>130000</v>
      </c>
      <c r="F12" s="136">
        <f>F8-F9-F11</f>
        <v>130000</v>
      </c>
      <c r="G12" s="137">
        <f>SUM(D12:F12)</f>
        <v>325000</v>
      </c>
    </row>
    <row r="13" spans="1:7" ht="13.5" thickTop="1" x14ac:dyDescent="0.2">
      <c r="F13" s="138" t="s">
        <v>216</v>
      </c>
    </row>
    <row r="15" spans="1:7" ht="15.75" x14ac:dyDescent="0.25">
      <c r="B15" s="139" t="s">
        <v>217</v>
      </c>
    </row>
    <row r="16" spans="1:7" x14ac:dyDescent="0.2">
      <c r="A16" s="140"/>
      <c r="B16" s="140"/>
      <c r="C16" s="140"/>
      <c r="D16" s="140"/>
      <c r="E16" s="140"/>
      <c r="F16" s="140"/>
      <c r="G16" s="140"/>
    </row>
    <row r="17" spans="1:7" ht="15.75" x14ac:dyDescent="0.25">
      <c r="A17" s="140"/>
      <c r="B17" s="112" t="s">
        <v>204</v>
      </c>
      <c r="C17" s="113"/>
      <c r="D17" s="114"/>
      <c r="E17" s="114"/>
      <c r="F17" s="115"/>
      <c r="G17" s="115"/>
    </row>
    <row r="18" spans="1:7" ht="13.5" thickBot="1" x14ac:dyDescent="0.25">
      <c r="A18" s="140"/>
    </row>
    <row r="19" spans="1:7" ht="13.5" customHeight="1" thickTop="1" x14ac:dyDescent="0.2">
      <c r="A19" s="140"/>
      <c r="B19" s="184" t="s">
        <v>205</v>
      </c>
      <c r="C19" s="185"/>
      <c r="D19" s="116" t="s">
        <v>206</v>
      </c>
      <c r="E19" s="116"/>
      <c r="F19" s="117"/>
      <c r="G19" s="190" t="s">
        <v>207</v>
      </c>
    </row>
    <row r="20" spans="1:7" x14ac:dyDescent="0.2">
      <c r="A20" s="140"/>
      <c r="B20" s="186"/>
      <c r="C20" s="187"/>
      <c r="D20" s="118" t="s">
        <v>208</v>
      </c>
      <c r="E20" s="119" t="s">
        <v>209</v>
      </c>
      <c r="F20" s="119" t="s">
        <v>210</v>
      </c>
      <c r="G20" s="191"/>
    </row>
    <row r="21" spans="1:7" x14ac:dyDescent="0.2">
      <c r="A21" s="140"/>
      <c r="B21" s="186"/>
      <c r="C21" s="187"/>
      <c r="D21" s="120" t="s">
        <v>211</v>
      </c>
      <c r="E21" s="120"/>
      <c r="F21" s="121"/>
      <c r="G21" s="191"/>
    </row>
    <row r="22" spans="1:7" ht="13.5" thickBot="1" x14ac:dyDescent="0.25">
      <c r="A22" s="140"/>
      <c r="B22" s="188"/>
      <c r="C22" s="189"/>
      <c r="D22" s="122">
        <v>2000</v>
      </c>
      <c r="E22" s="123">
        <v>1500</v>
      </c>
      <c r="F22" s="123">
        <v>2500</v>
      </c>
      <c r="G22" s="192"/>
    </row>
    <row r="23" spans="1:7" ht="13.5" thickTop="1" x14ac:dyDescent="0.2">
      <c r="A23" s="140"/>
      <c r="B23" s="124" t="s">
        <v>157</v>
      </c>
      <c r="C23" s="125"/>
      <c r="D23" s="126">
        <v>350000</v>
      </c>
      <c r="E23" s="127">
        <v>360000</v>
      </c>
      <c r="F23" s="127">
        <v>500000</v>
      </c>
      <c r="G23" s="128">
        <f>SUM(D23:F23)</f>
        <v>1210000</v>
      </c>
    </row>
    <row r="24" spans="1:7" ht="12.75" customHeight="1" x14ac:dyDescent="0.2">
      <c r="A24" s="140"/>
      <c r="B24" s="181" t="s">
        <v>212</v>
      </c>
      <c r="C24" s="129" t="s">
        <v>213</v>
      </c>
      <c r="D24" s="130">
        <v>210000</v>
      </c>
      <c r="E24" s="131">
        <v>150000</v>
      </c>
      <c r="F24" s="131">
        <v>210000</v>
      </c>
      <c r="G24" s="132">
        <f>SUM(D24:F24)</f>
        <v>570000</v>
      </c>
    </row>
    <row r="25" spans="1:7" x14ac:dyDescent="0.2">
      <c r="A25" s="140"/>
      <c r="B25" s="182"/>
      <c r="C25" s="129" t="s">
        <v>214</v>
      </c>
      <c r="D25" s="130">
        <v>40000</v>
      </c>
      <c r="E25" s="131">
        <v>75000</v>
      </c>
      <c r="F25" s="131">
        <v>105000</v>
      </c>
      <c r="G25" s="132">
        <f>SUM(D25:F25)</f>
        <v>220000</v>
      </c>
    </row>
    <row r="26" spans="1:7" x14ac:dyDescent="0.2">
      <c r="A26" s="140"/>
      <c r="B26" s="183"/>
      <c r="C26" s="129" t="s">
        <v>215</v>
      </c>
      <c r="D26" s="130">
        <v>75000</v>
      </c>
      <c r="E26" s="131">
        <v>80000</v>
      </c>
      <c r="F26" s="131">
        <v>160000</v>
      </c>
      <c r="G26" s="132">
        <f>SUM(D26:F26)</f>
        <v>315000</v>
      </c>
    </row>
    <row r="27" spans="1:7" ht="13.5" thickBot="1" x14ac:dyDescent="0.25">
      <c r="A27" s="140"/>
      <c r="B27" s="133" t="s">
        <v>163</v>
      </c>
      <c r="C27" s="134"/>
      <c r="D27" s="135">
        <f>D23-D24-D26</f>
        <v>65000</v>
      </c>
      <c r="E27" s="136">
        <f>E23-E24-E26</f>
        <v>130000</v>
      </c>
      <c r="F27" s="136">
        <f>F23-F24-F26</f>
        <v>130000</v>
      </c>
      <c r="G27" s="137">
        <f>SUM(D27:F27)</f>
        <v>325000</v>
      </c>
    </row>
    <row r="28" spans="1:7" ht="13.5" thickTop="1" x14ac:dyDescent="0.2">
      <c r="A28" s="140"/>
      <c r="F28" s="138" t="s">
        <v>216</v>
      </c>
    </row>
  </sheetData>
  <mergeCells count="6">
    <mergeCell ref="B24:B26"/>
    <mergeCell ref="B4:C7"/>
    <mergeCell ref="G4:G7"/>
    <mergeCell ref="B9:B11"/>
    <mergeCell ref="B19:C22"/>
    <mergeCell ref="G19:G22"/>
  </mergeCells>
  <phoneticPr fontId="0" type="noConversion"/>
  <pageMargins left="0.75" right="0.75" top="1" bottom="1" header="0.4921259845" footer="0.4921259845"/>
  <headerFooter alignWithMargins="0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6"/>
  <sheetViews>
    <sheetView workbookViewId="0">
      <selection activeCell="N37" sqref="N37"/>
    </sheetView>
  </sheetViews>
  <sheetFormatPr defaultRowHeight="12.75" x14ac:dyDescent="0.2"/>
  <cols>
    <col min="2" max="2" width="19" customWidth="1"/>
  </cols>
  <sheetData>
    <row r="1" spans="2:10" ht="15.75" x14ac:dyDescent="0.25">
      <c r="B1" s="142" t="s">
        <v>218</v>
      </c>
    </row>
    <row r="2" spans="2:10" ht="15.75" x14ac:dyDescent="0.25">
      <c r="B2" s="142" t="s">
        <v>252</v>
      </c>
    </row>
    <row r="3" spans="2:10" ht="15.75" x14ac:dyDescent="0.25">
      <c r="B3" s="142" t="s">
        <v>219</v>
      </c>
    </row>
    <row r="4" spans="2:10" ht="15.75" x14ac:dyDescent="0.25">
      <c r="B4" s="142" t="s">
        <v>220</v>
      </c>
    </row>
    <row r="5" spans="2:10" ht="15.75" x14ac:dyDescent="0.25">
      <c r="B5" s="142" t="s">
        <v>221</v>
      </c>
    </row>
    <row r="6" spans="2:10" ht="15.75" x14ac:dyDescent="0.25">
      <c r="B6" s="142"/>
    </row>
    <row r="7" spans="2:10" ht="13.5" thickBot="1" x14ac:dyDescent="0.25"/>
    <row r="8" spans="2:10" x14ac:dyDescent="0.2">
      <c r="B8" s="193" t="s">
        <v>222</v>
      </c>
      <c r="C8" s="195" t="s">
        <v>156</v>
      </c>
      <c r="D8" s="195"/>
      <c r="E8" s="195"/>
      <c r="F8" s="195"/>
      <c r="G8" s="195"/>
      <c r="H8" s="195"/>
      <c r="I8" s="196" t="s">
        <v>223</v>
      </c>
      <c r="J8" s="141"/>
    </row>
    <row r="9" spans="2:10" ht="13.5" thickBot="1" x14ac:dyDescent="0.25">
      <c r="B9" s="194"/>
      <c r="C9" s="143" t="s">
        <v>224</v>
      </c>
      <c r="D9" s="143" t="s">
        <v>225</v>
      </c>
      <c r="E9" s="143" t="s">
        <v>226</v>
      </c>
      <c r="F9" s="143" t="s">
        <v>227</v>
      </c>
      <c r="G9" s="143" t="s">
        <v>228</v>
      </c>
      <c r="H9" s="143" t="s">
        <v>229</v>
      </c>
      <c r="I9" s="197"/>
      <c r="J9" s="141"/>
    </row>
    <row r="10" spans="2:10" x14ac:dyDescent="0.2">
      <c r="B10" s="144" t="s">
        <v>230</v>
      </c>
      <c r="C10" s="145">
        <v>11363</v>
      </c>
      <c r="D10" s="145">
        <v>9312</v>
      </c>
      <c r="E10" s="145">
        <v>9401</v>
      </c>
      <c r="F10" s="145">
        <v>13894</v>
      </c>
      <c r="G10" s="145">
        <v>8460</v>
      </c>
      <c r="H10" s="145">
        <v>13657</v>
      </c>
      <c r="I10" s="146">
        <f>AVERAGE(C10:H10)</f>
        <v>11014.5</v>
      </c>
      <c r="J10" s="141"/>
    </row>
    <row r="11" spans="2:10" x14ac:dyDescent="0.2">
      <c r="B11" s="147" t="s">
        <v>231</v>
      </c>
      <c r="C11" s="148">
        <v>11433</v>
      </c>
      <c r="D11" s="148">
        <v>11859</v>
      </c>
      <c r="E11" s="148">
        <v>12156</v>
      </c>
      <c r="F11" s="148">
        <v>12642</v>
      </c>
      <c r="G11" s="148">
        <v>11895</v>
      </c>
      <c r="H11" s="148">
        <v>10270</v>
      </c>
      <c r="I11" s="146">
        <f t="shared" ref="I11:I24" si="0">AVERAGE(C11:H11)</f>
        <v>11709.166666666666</v>
      </c>
      <c r="J11" s="141"/>
    </row>
    <row r="12" spans="2:10" x14ac:dyDescent="0.2">
      <c r="B12" s="147" t="s">
        <v>232</v>
      </c>
      <c r="C12" s="148">
        <v>13214</v>
      </c>
      <c r="D12" s="148">
        <v>8500</v>
      </c>
      <c r="E12" s="148">
        <v>5600</v>
      </c>
      <c r="F12" s="148">
        <v>6000</v>
      </c>
      <c r="G12" s="148">
        <v>5000</v>
      </c>
      <c r="H12" s="148">
        <v>7215</v>
      </c>
      <c r="I12" s="146">
        <f t="shared" si="0"/>
        <v>7588.166666666667</v>
      </c>
      <c r="J12" s="141"/>
    </row>
    <row r="13" spans="2:10" x14ac:dyDescent="0.2">
      <c r="B13" s="147" t="s">
        <v>233</v>
      </c>
      <c r="C13" s="148">
        <v>6477</v>
      </c>
      <c r="D13" s="148">
        <v>11939</v>
      </c>
      <c r="E13" s="148">
        <v>10021</v>
      </c>
      <c r="F13" s="148">
        <v>12078</v>
      </c>
      <c r="G13" s="148">
        <v>8438</v>
      </c>
      <c r="H13" s="148">
        <v>14132</v>
      </c>
      <c r="I13" s="146">
        <f t="shared" si="0"/>
        <v>10514.166666666666</v>
      </c>
      <c r="J13" s="141"/>
    </row>
    <row r="14" spans="2:10" x14ac:dyDescent="0.2">
      <c r="B14" s="147" t="s">
        <v>234</v>
      </c>
      <c r="C14" s="148">
        <v>8200</v>
      </c>
      <c r="D14" s="148">
        <v>6500</v>
      </c>
      <c r="E14" s="148">
        <v>7200</v>
      </c>
      <c r="F14" s="148">
        <v>5900</v>
      </c>
      <c r="G14" s="148">
        <v>6100</v>
      </c>
      <c r="H14" s="148">
        <v>6200</v>
      </c>
      <c r="I14" s="146">
        <f t="shared" si="0"/>
        <v>6683.333333333333</v>
      </c>
      <c r="J14" s="141"/>
    </row>
    <row r="15" spans="2:10" x14ac:dyDescent="0.2">
      <c r="B15" s="147" t="s">
        <v>235</v>
      </c>
      <c r="C15" s="148">
        <v>10849</v>
      </c>
      <c r="D15" s="148">
        <v>6792</v>
      </c>
      <c r="E15" s="148">
        <v>8607</v>
      </c>
      <c r="F15" s="148">
        <v>10463</v>
      </c>
      <c r="G15" s="148">
        <v>12016</v>
      </c>
      <c r="H15" s="148">
        <v>12927</v>
      </c>
      <c r="I15" s="146">
        <f t="shared" si="0"/>
        <v>10275.666666666666</v>
      </c>
      <c r="J15" s="141"/>
    </row>
    <row r="16" spans="2:10" x14ac:dyDescent="0.2">
      <c r="B16" s="147" t="s">
        <v>236</v>
      </c>
      <c r="C16" s="148">
        <v>6881</v>
      </c>
      <c r="D16" s="148">
        <v>9133</v>
      </c>
      <c r="E16" s="148">
        <v>14391</v>
      </c>
      <c r="F16" s="148">
        <v>10300</v>
      </c>
      <c r="G16" s="148">
        <v>7465</v>
      </c>
      <c r="H16" s="148">
        <v>14028</v>
      </c>
      <c r="I16" s="146">
        <f t="shared" si="0"/>
        <v>10366.333333333334</v>
      </c>
      <c r="J16" s="141"/>
    </row>
    <row r="17" spans="2:10" x14ac:dyDescent="0.2">
      <c r="B17" s="147" t="s">
        <v>237</v>
      </c>
      <c r="C17" s="148">
        <v>14850</v>
      </c>
      <c r="D17" s="148">
        <v>14230</v>
      </c>
      <c r="E17" s="148">
        <v>14800</v>
      </c>
      <c r="F17" s="148">
        <v>15000</v>
      </c>
      <c r="G17" s="148">
        <v>15000</v>
      </c>
      <c r="H17" s="148">
        <v>14900</v>
      </c>
      <c r="I17" s="146">
        <f t="shared" si="0"/>
        <v>14796.666666666666</v>
      </c>
      <c r="J17" s="141"/>
    </row>
    <row r="18" spans="2:10" x14ac:dyDescent="0.2">
      <c r="B18" s="147" t="s">
        <v>238</v>
      </c>
      <c r="C18" s="148">
        <v>6112</v>
      </c>
      <c r="D18" s="148">
        <v>7072</v>
      </c>
      <c r="E18" s="148">
        <v>7045</v>
      </c>
      <c r="F18" s="148">
        <v>14535</v>
      </c>
      <c r="G18" s="148">
        <v>6467</v>
      </c>
      <c r="H18" s="148">
        <v>5771</v>
      </c>
      <c r="I18" s="146">
        <f t="shared" si="0"/>
        <v>7833.666666666667</v>
      </c>
      <c r="J18" s="141"/>
    </row>
    <row r="19" spans="2:10" x14ac:dyDescent="0.2">
      <c r="B19" s="147" t="s">
        <v>239</v>
      </c>
      <c r="C19" s="148">
        <v>8698</v>
      </c>
      <c r="D19" s="148">
        <v>12736</v>
      </c>
      <c r="E19" s="148">
        <v>8678</v>
      </c>
      <c r="F19" s="148">
        <v>6843</v>
      </c>
      <c r="G19" s="148">
        <v>10738</v>
      </c>
      <c r="H19" s="148">
        <v>10823</v>
      </c>
      <c r="I19" s="146">
        <f t="shared" si="0"/>
        <v>9752.6666666666661</v>
      </c>
      <c r="J19" s="141"/>
    </row>
    <row r="20" spans="2:10" x14ac:dyDescent="0.2">
      <c r="B20" s="147" t="s">
        <v>240</v>
      </c>
      <c r="C20" s="148">
        <v>6800</v>
      </c>
      <c r="D20" s="148">
        <v>7900</v>
      </c>
      <c r="E20" s="148">
        <v>5927</v>
      </c>
      <c r="F20" s="148">
        <v>9268</v>
      </c>
      <c r="G20" s="148">
        <v>6500</v>
      </c>
      <c r="H20" s="148">
        <v>7991</v>
      </c>
      <c r="I20" s="146">
        <f t="shared" si="0"/>
        <v>7397.666666666667</v>
      </c>
      <c r="J20" s="141"/>
    </row>
    <row r="21" spans="2:10" x14ac:dyDescent="0.2">
      <c r="B21" s="147" t="s">
        <v>241</v>
      </c>
      <c r="C21" s="148">
        <v>10000</v>
      </c>
      <c r="D21" s="148">
        <v>9400</v>
      </c>
      <c r="E21" s="148">
        <v>5200</v>
      </c>
      <c r="F21" s="148">
        <v>5100</v>
      </c>
      <c r="G21" s="148">
        <v>5000</v>
      </c>
      <c r="H21" s="148">
        <v>5000</v>
      </c>
      <c r="I21" s="146">
        <f t="shared" si="0"/>
        <v>6616.666666666667</v>
      </c>
      <c r="J21" s="141"/>
    </row>
    <row r="22" spans="2:10" x14ac:dyDescent="0.2">
      <c r="B22" s="147" t="s">
        <v>242</v>
      </c>
      <c r="C22" s="148">
        <v>8770</v>
      </c>
      <c r="D22" s="148">
        <v>8184</v>
      </c>
      <c r="E22" s="148">
        <v>5800</v>
      </c>
      <c r="F22" s="148">
        <v>9966</v>
      </c>
      <c r="G22" s="148">
        <v>6200</v>
      </c>
      <c r="H22" s="148">
        <v>6500</v>
      </c>
      <c r="I22" s="146">
        <f t="shared" si="0"/>
        <v>7570</v>
      </c>
      <c r="J22" s="141"/>
    </row>
    <row r="23" spans="2:10" x14ac:dyDescent="0.2">
      <c r="B23" s="147" t="s">
        <v>243</v>
      </c>
      <c r="C23" s="148">
        <v>6950</v>
      </c>
      <c r="D23" s="148">
        <v>7255</v>
      </c>
      <c r="E23" s="148">
        <v>7104</v>
      </c>
      <c r="F23" s="148">
        <v>11409</v>
      </c>
      <c r="G23" s="148">
        <v>11007</v>
      </c>
      <c r="H23" s="148">
        <v>5490</v>
      </c>
      <c r="I23" s="146">
        <f t="shared" si="0"/>
        <v>8202.5</v>
      </c>
      <c r="J23" s="141"/>
    </row>
    <row r="24" spans="2:10" ht="13.5" thickBot="1" x14ac:dyDescent="0.25">
      <c r="B24" s="149" t="s">
        <v>244</v>
      </c>
      <c r="C24" s="150">
        <v>6216</v>
      </c>
      <c r="D24" s="150">
        <v>12263</v>
      </c>
      <c r="E24" s="150">
        <v>10298</v>
      </c>
      <c r="F24" s="150">
        <v>12049</v>
      </c>
      <c r="G24" s="150">
        <v>5811</v>
      </c>
      <c r="H24" s="150">
        <v>12914</v>
      </c>
      <c r="I24" s="146">
        <f t="shared" si="0"/>
        <v>9925.1666666666661</v>
      </c>
      <c r="J24" s="141"/>
    </row>
    <row r="26" spans="2:10" x14ac:dyDescent="0.2">
      <c r="B26" s="151" t="s">
        <v>245</v>
      </c>
      <c r="C26">
        <f>AVERAGE(C10:H24)</f>
        <v>9349.7555555555555</v>
      </c>
    </row>
  </sheetData>
  <mergeCells count="3">
    <mergeCell ref="B8:B9"/>
    <mergeCell ref="C8:H8"/>
    <mergeCell ref="I8:I9"/>
  </mergeCells>
  <phoneticPr fontId="0" type="noConversion"/>
  <conditionalFormatting sqref="I10:I24">
    <cfRule type="cellIs" dxfId="4" priority="1" stopIfTrue="1" operator="greaterThan">
      <formula>$C$26*1.5</formula>
    </cfRule>
    <cfRule type="cellIs" dxfId="3" priority="2" stopIfTrue="1" operator="lessThan">
      <formula>$C$26*0.8</formula>
    </cfRule>
  </conditionalFormatting>
  <pageMargins left="0.75" right="0.75" top="1" bottom="1" header="0.4921259845" footer="0.4921259845"/>
  <pageSetup paperSize="9" orientation="portrait" horizontalDpi="1200" verticalDpi="3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H29"/>
  <sheetViews>
    <sheetView workbookViewId="0">
      <selection activeCell="H32" sqref="H32"/>
    </sheetView>
  </sheetViews>
  <sheetFormatPr defaultRowHeight="12.75" x14ac:dyDescent="0.2"/>
  <cols>
    <col min="1" max="1" width="4.140625" customWidth="1"/>
    <col min="2" max="2" width="5" customWidth="1"/>
    <col min="3" max="3" width="22.5703125" customWidth="1"/>
    <col min="4" max="4" width="13.140625" customWidth="1"/>
    <col min="5" max="5" width="10.5703125" customWidth="1"/>
    <col min="6" max="6" width="7.7109375" customWidth="1"/>
    <col min="7" max="7" width="6" customWidth="1"/>
    <col min="9" max="9" width="11.42578125" customWidth="1"/>
  </cols>
  <sheetData>
    <row r="1" spans="2:8" s="87" customFormat="1" ht="8.4499999999999993" customHeight="1" thickBot="1" x14ac:dyDescent="0.25"/>
    <row r="2" spans="2:8" ht="20.45" customHeight="1" x14ac:dyDescent="0.2">
      <c r="B2" s="88" t="s">
        <v>257</v>
      </c>
    </row>
    <row r="3" spans="2:8" x14ac:dyDescent="0.2">
      <c r="B3" s="89" t="s">
        <v>176</v>
      </c>
    </row>
    <row r="4" spans="2:8" x14ac:dyDescent="0.2">
      <c r="B4" s="89" t="s">
        <v>177</v>
      </c>
    </row>
    <row r="5" spans="2:8" x14ac:dyDescent="0.2">
      <c r="B5" s="89" t="s">
        <v>178</v>
      </c>
    </row>
    <row r="6" spans="2:8" s="87" customFormat="1" ht="13.5" thickBot="1" x14ac:dyDescent="0.25">
      <c r="B6" s="90"/>
    </row>
    <row r="7" spans="2:8" x14ac:dyDescent="0.2">
      <c r="B7" s="91"/>
    </row>
    <row r="8" spans="2:8" ht="12.6" customHeight="1" x14ac:dyDescent="0.2"/>
    <row r="9" spans="2:8" ht="15" x14ac:dyDescent="0.25">
      <c r="B9" s="92" t="s">
        <v>179</v>
      </c>
    </row>
    <row r="10" spans="2:8" ht="15" customHeight="1" thickBot="1" x14ac:dyDescent="0.25">
      <c r="B10" s="93"/>
    </row>
    <row r="11" spans="2:8" ht="17.45" customHeight="1" thickTop="1" thickBot="1" x14ac:dyDescent="0.25">
      <c r="B11" s="94" t="s">
        <v>180</v>
      </c>
      <c r="C11" s="95" t="s">
        <v>181</v>
      </c>
      <c r="D11" s="96" t="s">
        <v>182</v>
      </c>
      <c r="E11" s="97" t="s">
        <v>183</v>
      </c>
      <c r="G11" s="98" t="s">
        <v>184</v>
      </c>
      <c r="H11" s="99">
        <v>1.3</v>
      </c>
    </row>
    <row r="12" spans="2:8" ht="13.5" thickTop="1" x14ac:dyDescent="0.2">
      <c r="B12" s="100">
        <v>501</v>
      </c>
      <c r="C12" s="101" t="s">
        <v>185</v>
      </c>
      <c r="D12" s="102">
        <v>500</v>
      </c>
      <c r="E12" s="103">
        <f>D12*$H$11</f>
        <v>650</v>
      </c>
    </row>
    <row r="13" spans="2:8" x14ac:dyDescent="0.2">
      <c r="B13" s="100">
        <v>502</v>
      </c>
      <c r="C13" s="101" t="s">
        <v>186</v>
      </c>
      <c r="D13" s="102">
        <v>600</v>
      </c>
      <c r="E13" s="103">
        <f t="shared" ref="E13:E26" si="0">D13*$H$11</f>
        <v>780</v>
      </c>
    </row>
    <row r="14" spans="2:8" x14ac:dyDescent="0.2">
      <c r="B14" s="104">
        <v>504</v>
      </c>
      <c r="C14" s="105" t="s">
        <v>187</v>
      </c>
      <c r="D14" s="106">
        <v>11000</v>
      </c>
      <c r="E14" s="103">
        <f t="shared" si="0"/>
        <v>14300</v>
      </c>
    </row>
    <row r="15" spans="2:8" x14ac:dyDescent="0.2">
      <c r="B15" s="104">
        <v>511</v>
      </c>
      <c r="C15" s="105" t="s">
        <v>188</v>
      </c>
      <c r="D15" s="106">
        <v>800</v>
      </c>
      <c r="E15" s="103">
        <f t="shared" si="0"/>
        <v>1040</v>
      </c>
    </row>
    <row r="16" spans="2:8" x14ac:dyDescent="0.2">
      <c r="B16" s="104">
        <v>512</v>
      </c>
      <c r="C16" s="105" t="s">
        <v>189</v>
      </c>
      <c r="D16" s="106">
        <v>500</v>
      </c>
      <c r="E16" s="103">
        <f t="shared" si="0"/>
        <v>650</v>
      </c>
    </row>
    <row r="17" spans="2:5" x14ac:dyDescent="0.2">
      <c r="B17" s="104">
        <v>518</v>
      </c>
      <c r="C17" s="105" t="s">
        <v>190</v>
      </c>
      <c r="D17" s="106">
        <v>600</v>
      </c>
      <c r="E17" s="103">
        <f t="shared" si="0"/>
        <v>780</v>
      </c>
    </row>
    <row r="18" spans="2:5" x14ac:dyDescent="0.2">
      <c r="B18" s="104">
        <v>518</v>
      </c>
      <c r="C18" s="105" t="s">
        <v>191</v>
      </c>
      <c r="D18" s="106">
        <v>3000</v>
      </c>
      <c r="E18" s="103">
        <f t="shared" si="0"/>
        <v>3900</v>
      </c>
    </row>
    <row r="19" spans="2:5" x14ac:dyDescent="0.2">
      <c r="B19" s="104">
        <v>518</v>
      </c>
      <c r="C19" s="105" t="s">
        <v>192</v>
      </c>
      <c r="D19" s="106">
        <v>1500</v>
      </c>
      <c r="E19" s="103">
        <f t="shared" si="0"/>
        <v>1950</v>
      </c>
    </row>
    <row r="20" spans="2:5" x14ac:dyDescent="0.2">
      <c r="B20" s="104">
        <v>518</v>
      </c>
      <c r="C20" s="105" t="s">
        <v>193</v>
      </c>
      <c r="D20" s="106">
        <v>2000</v>
      </c>
      <c r="E20" s="103">
        <f t="shared" si="0"/>
        <v>2600</v>
      </c>
    </row>
    <row r="21" spans="2:5" x14ac:dyDescent="0.2">
      <c r="B21" s="104">
        <v>518</v>
      </c>
      <c r="C21" s="105" t="s">
        <v>194</v>
      </c>
      <c r="D21" s="106">
        <v>500</v>
      </c>
      <c r="E21" s="103">
        <f t="shared" si="0"/>
        <v>650</v>
      </c>
    </row>
    <row r="22" spans="2:5" x14ac:dyDescent="0.2">
      <c r="B22" s="104" t="s">
        <v>195</v>
      </c>
      <c r="C22" s="105" t="s">
        <v>196</v>
      </c>
      <c r="D22" s="106">
        <v>19000</v>
      </c>
      <c r="E22" s="103">
        <f t="shared" si="0"/>
        <v>24700</v>
      </c>
    </row>
    <row r="23" spans="2:5" x14ac:dyDescent="0.2">
      <c r="B23" s="104" t="s">
        <v>197</v>
      </c>
      <c r="C23" s="105" t="s">
        <v>198</v>
      </c>
      <c r="D23" s="106">
        <v>300</v>
      </c>
      <c r="E23" s="103">
        <f t="shared" si="0"/>
        <v>390</v>
      </c>
    </row>
    <row r="24" spans="2:5" x14ac:dyDescent="0.2">
      <c r="B24" s="104">
        <v>518</v>
      </c>
      <c r="C24" s="105" t="s">
        <v>199</v>
      </c>
      <c r="D24" s="106">
        <v>400</v>
      </c>
      <c r="E24" s="103">
        <f t="shared" si="0"/>
        <v>520</v>
      </c>
    </row>
    <row r="25" spans="2:5" x14ac:dyDescent="0.2">
      <c r="B25" s="104">
        <v>518</v>
      </c>
      <c r="C25" s="105" t="s">
        <v>200</v>
      </c>
      <c r="D25" s="106">
        <v>600</v>
      </c>
      <c r="E25" s="103">
        <f t="shared" si="0"/>
        <v>780</v>
      </c>
    </row>
    <row r="26" spans="2:5" x14ac:dyDescent="0.2">
      <c r="B26" s="104">
        <v>551</v>
      </c>
      <c r="C26" s="105" t="s">
        <v>201</v>
      </c>
      <c r="D26" s="106">
        <v>3000</v>
      </c>
      <c r="E26" s="103">
        <f t="shared" si="0"/>
        <v>3900</v>
      </c>
    </row>
    <row r="27" spans="2:5" ht="13.5" thickBot="1" x14ac:dyDescent="0.25">
      <c r="B27" s="107"/>
      <c r="C27" s="108" t="s">
        <v>202</v>
      </c>
      <c r="D27" s="109">
        <f>SUM(D12:D26)</f>
        <v>44300</v>
      </c>
      <c r="E27" s="110">
        <f>SUM(E12:E26)</f>
        <v>57590</v>
      </c>
    </row>
    <row r="28" spans="2:5" ht="13.5" thickTop="1" x14ac:dyDescent="0.2">
      <c r="D28" s="111" t="s">
        <v>203</v>
      </c>
    </row>
    <row r="29" spans="2:5" ht="13.15" customHeight="1" x14ac:dyDescent="0.2"/>
  </sheetData>
  <phoneticPr fontId="0" type="noConversion"/>
  <pageMargins left="0.75" right="0.75" top="1" bottom="1" header="0.4921259845" footer="0.4921259845"/>
  <pageSetup paperSize="9" orientation="portrait" horizontalDpi="4294967294" verticalDpi="144" r:id="rId1"/>
  <headerFooter alignWithMargins="0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workbookViewId="0">
      <selection activeCell="G13" sqref="G13"/>
    </sheetView>
  </sheetViews>
  <sheetFormatPr defaultRowHeight="12.75" x14ac:dyDescent="0.2"/>
  <cols>
    <col min="1" max="1" width="9.140625" style="79"/>
    <col min="2" max="2" width="17.42578125" style="79" bestFit="1" customWidth="1"/>
    <col min="3" max="3" width="12.85546875" style="79" customWidth="1"/>
    <col min="4" max="16384" width="9.140625" style="79"/>
  </cols>
  <sheetData>
    <row r="1" spans="1:10" x14ac:dyDescent="0.2">
      <c r="A1" s="81" t="s">
        <v>164</v>
      </c>
      <c r="B1" s="82"/>
      <c r="C1" s="82"/>
      <c r="D1" s="82"/>
      <c r="E1" s="82"/>
      <c r="F1" s="82"/>
      <c r="G1" s="82"/>
      <c r="H1" s="82"/>
      <c r="I1" s="82"/>
      <c r="J1" s="82"/>
    </row>
    <row r="2" spans="1:10" x14ac:dyDescent="0.2">
      <c r="A2" s="81" t="s">
        <v>165</v>
      </c>
      <c r="B2" s="82"/>
      <c r="C2" s="82"/>
      <c r="D2" s="82"/>
      <c r="E2" s="82"/>
      <c r="F2" s="82"/>
      <c r="G2" s="82"/>
      <c r="H2" s="82"/>
      <c r="I2" s="82"/>
      <c r="J2" s="82"/>
    </row>
    <row r="3" spans="1:10" x14ac:dyDescent="0.2">
      <c r="A3" s="81" t="s">
        <v>253</v>
      </c>
      <c r="B3" s="82"/>
      <c r="C3" s="81"/>
      <c r="D3" s="81"/>
      <c r="E3" s="81"/>
      <c r="F3" s="81"/>
      <c r="G3" s="81"/>
      <c r="H3" s="81"/>
      <c r="I3" s="81"/>
      <c r="J3" s="82"/>
    </row>
    <row r="4" spans="1:10" x14ac:dyDescent="0.2">
      <c r="A4" s="81"/>
      <c r="B4" s="82"/>
      <c r="C4" s="81"/>
      <c r="D4" s="81"/>
      <c r="E4" s="81"/>
      <c r="F4" s="81"/>
      <c r="G4" s="81"/>
      <c r="H4" s="81"/>
      <c r="I4" s="81"/>
      <c r="J4" s="82"/>
    </row>
    <row r="5" spans="1:10" x14ac:dyDescent="0.2">
      <c r="C5" s="78"/>
      <c r="D5" s="78"/>
      <c r="E5" s="78"/>
      <c r="F5" s="78"/>
      <c r="G5" s="78"/>
      <c r="H5" s="78"/>
      <c r="I5" s="78"/>
    </row>
    <row r="6" spans="1:10" x14ac:dyDescent="0.2">
      <c r="C6" s="78"/>
      <c r="D6" s="78"/>
      <c r="E6" s="78"/>
      <c r="F6" s="78"/>
      <c r="G6" s="78"/>
      <c r="H6" s="78"/>
      <c r="I6" s="78"/>
    </row>
    <row r="7" spans="1:10" x14ac:dyDescent="0.2">
      <c r="B7" s="78"/>
      <c r="C7" s="78"/>
      <c r="D7" s="78"/>
      <c r="E7" s="78"/>
      <c r="F7" s="78"/>
      <c r="G7" s="78"/>
      <c r="H7" s="78"/>
      <c r="I7" s="78"/>
    </row>
    <row r="11" spans="1:10" x14ac:dyDescent="0.2">
      <c r="C11" s="83" t="s">
        <v>161</v>
      </c>
      <c r="D11" s="83" t="s">
        <v>162</v>
      </c>
      <c r="E11" s="84" t="s">
        <v>163</v>
      </c>
    </row>
    <row r="12" spans="1:10" x14ac:dyDescent="0.2">
      <c r="B12" s="83" t="s">
        <v>166</v>
      </c>
      <c r="C12" s="80">
        <v>286</v>
      </c>
      <c r="D12" s="80">
        <v>310</v>
      </c>
      <c r="E12" s="85">
        <f t="shared" ref="E12:E18" si="0">Náklady-Výnosy</f>
        <v>-24</v>
      </c>
    </row>
    <row r="13" spans="1:10" x14ac:dyDescent="0.2">
      <c r="B13" s="83" t="s">
        <v>167</v>
      </c>
      <c r="C13" s="80">
        <v>320</v>
      </c>
      <c r="D13" s="80">
        <v>300</v>
      </c>
      <c r="E13" s="85">
        <f t="shared" si="0"/>
        <v>20</v>
      </c>
    </row>
    <row r="14" spans="1:10" x14ac:dyDescent="0.2">
      <c r="B14" s="83" t="s">
        <v>168</v>
      </c>
      <c r="C14" s="80">
        <v>450</v>
      </c>
      <c r="D14" s="80">
        <v>460</v>
      </c>
      <c r="E14" s="85">
        <f t="shared" si="0"/>
        <v>-10</v>
      </c>
    </row>
    <row r="15" spans="1:10" x14ac:dyDescent="0.2">
      <c r="B15" s="83" t="s">
        <v>169</v>
      </c>
      <c r="C15" s="80">
        <v>560</v>
      </c>
      <c r="D15" s="80">
        <v>550</v>
      </c>
      <c r="E15" s="85">
        <f t="shared" si="0"/>
        <v>10</v>
      </c>
    </row>
    <row r="16" spans="1:10" x14ac:dyDescent="0.2">
      <c r="B16" s="83" t="s">
        <v>170</v>
      </c>
      <c r="C16" s="80">
        <v>290</v>
      </c>
      <c r="D16" s="80">
        <v>290</v>
      </c>
      <c r="E16" s="85">
        <f t="shared" si="0"/>
        <v>0</v>
      </c>
    </row>
    <row r="17" spans="2:5" x14ac:dyDescent="0.2">
      <c r="B17" s="83" t="s">
        <v>171</v>
      </c>
      <c r="C17" s="80">
        <v>310</v>
      </c>
      <c r="D17" s="80">
        <v>311</v>
      </c>
      <c r="E17" s="85">
        <f t="shared" si="0"/>
        <v>-1</v>
      </c>
    </row>
    <row r="18" spans="2:5" x14ac:dyDescent="0.2">
      <c r="B18" s="83" t="s">
        <v>172</v>
      </c>
      <c r="C18" s="80">
        <v>500</v>
      </c>
      <c r="D18" s="80">
        <v>500</v>
      </c>
      <c r="E18" s="85">
        <f t="shared" si="0"/>
        <v>0</v>
      </c>
    </row>
    <row r="20" spans="2:5" x14ac:dyDescent="0.2">
      <c r="B20" s="83" t="s">
        <v>159</v>
      </c>
      <c r="C20" s="79">
        <f>SUM(Náklady)</f>
        <v>2716</v>
      </c>
      <c r="D20" s="79">
        <f>SUM(Výnosy)</f>
        <v>2721</v>
      </c>
    </row>
    <row r="21" spans="2:5" x14ac:dyDescent="0.2">
      <c r="B21" s="83" t="s">
        <v>160</v>
      </c>
      <c r="C21" s="79">
        <f>AVERAGE(Náklady)</f>
        <v>388</v>
      </c>
      <c r="D21" s="79">
        <f>AVERAGE(Výnosy)</f>
        <v>388.71428571428572</v>
      </c>
    </row>
    <row r="24" spans="2:5" x14ac:dyDescent="0.2">
      <c r="B24" s="83"/>
    </row>
  </sheetData>
  <phoneticPr fontId="29" type="noConversion"/>
  <pageMargins left="0.75" right="0.75" top="1" bottom="1" header="0.4921259845" footer="0.492125984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41"/>
  <sheetViews>
    <sheetView workbookViewId="0">
      <selection activeCell="E17" sqref="E17"/>
    </sheetView>
  </sheetViews>
  <sheetFormatPr defaultRowHeight="15" x14ac:dyDescent="0.2"/>
  <cols>
    <col min="1" max="1" width="28.42578125" style="4" customWidth="1"/>
    <col min="2" max="2" width="16.5703125" style="4" customWidth="1"/>
    <col min="3" max="3" width="14.5703125" style="4" bestFit="1" customWidth="1"/>
    <col min="4" max="4" width="9.140625" style="4"/>
    <col min="5" max="5" width="14.28515625" style="4" bestFit="1" customWidth="1"/>
    <col min="6" max="6" width="14.5703125" style="4" bestFit="1" customWidth="1"/>
    <col min="7" max="16384" width="9.140625" style="4"/>
  </cols>
  <sheetData>
    <row r="1" spans="1:4" ht="16.5" thickBot="1" x14ac:dyDescent="0.3">
      <c r="A1" s="46" t="s">
        <v>46</v>
      </c>
      <c r="B1" s="47"/>
    </row>
    <row r="2" spans="1:4" ht="15.75" x14ac:dyDescent="0.25">
      <c r="A2" s="4" t="s">
        <v>2</v>
      </c>
      <c r="B2" s="4">
        <v>-3</v>
      </c>
      <c r="C2" s="12" t="s">
        <v>258</v>
      </c>
      <c r="D2" s="3"/>
    </row>
    <row r="3" spans="1:4" ht="15.75" x14ac:dyDescent="0.25">
      <c r="A3" s="17" t="str">
        <f>IF(B2&gt;0,"Toto číslo je kladné","Toto číslo je záporné")</f>
        <v>Toto číslo je záporné</v>
      </c>
      <c r="C3" s="12" t="s">
        <v>259</v>
      </c>
      <c r="D3" s="3"/>
    </row>
    <row r="4" spans="1:4" s="39" customFormat="1" ht="24" customHeight="1" x14ac:dyDescent="0.2"/>
    <row r="5" spans="1:4" ht="15.75" x14ac:dyDescent="0.25">
      <c r="A5" s="7" t="s">
        <v>0</v>
      </c>
      <c r="B5" s="8"/>
      <c r="C5" s="8"/>
      <c r="D5" s="3" t="s">
        <v>260</v>
      </c>
    </row>
    <row r="6" spans="1:4" ht="15.75" x14ac:dyDescent="0.25">
      <c r="A6" s="8" t="s">
        <v>58</v>
      </c>
      <c r="B6" s="8">
        <v>15000</v>
      </c>
      <c r="C6" s="10"/>
      <c r="D6" s="3" t="s">
        <v>59</v>
      </c>
    </row>
    <row r="7" spans="1:4" ht="15.75" x14ac:dyDescent="0.25">
      <c r="A7" s="8" t="s">
        <v>3</v>
      </c>
      <c r="B7" s="18" t="str">
        <f>IF(B6&lt;20000,"daň je 12%",IF(B6=20000,"daň je 17%","daň je 25%"))</f>
        <v>daň je 12%</v>
      </c>
      <c r="C7" s="8"/>
      <c r="D7" s="3" t="s">
        <v>47</v>
      </c>
    </row>
    <row r="8" spans="1:4" ht="15.75" x14ac:dyDescent="0.25">
      <c r="D8" s="3" t="s">
        <v>246</v>
      </c>
    </row>
    <row r="9" spans="1:4" ht="15.75" x14ac:dyDescent="0.25">
      <c r="D9" s="3" t="s">
        <v>60</v>
      </c>
    </row>
    <row r="39" spans="11:12" x14ac:dyDescent="0.2">
      <c r="K39" s="9"/>
      <c r="L39" s="9"/>
    </row>
    <row r="40" spans="11:12" x14ac:dyDescent="0.2">
      <c r="K40" s="9"/>
      <c r="L40" s="9"/>
    </row>
    <row r="41" spans="11:12" x14ac:dyDescent="0.2">
      <c r="K41" s="9"/>
      <c r="L41" s="9"/>
    </row>
  </sheetData>
  <phoneticPr fontId="0" type="noConversion"/>
  <pageMargins left="0.75" right="0.75" top="1" bottom="1" header="0.4921259845" footer="0.4921259845"/>
  <pageSetup paperSize="9" orientation="portrait" horizontalDpi="300" verticalDpi="30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Pracovné hárky</vt:lpstr>
      </vt:variant>
      <vt:variant>
        <vt:i4>12</vt:i4>
      </vt:variant>
      <vt:variant>
        <vt:lpstr>Pomenované rozsahy</vt:lpstr>
      </vt:variant>
      <vt:variant>
        <vt:i4>2</vt:i4>
      </vt:variant>
    </vt:vector>
  </HeadingPairs>
  <TitlesOfParts>
    <vt:vector size="14" baseType="lpstr">
      <vt:lpstr>Postupnosti</vt:lpstr>
      <vt:lpstr>základné funkcie</vt:lpstr>
      <vt:lpstr>Dátum a čas</vt:lpstr>
      <vt:lpstr>Zaokrúhlovanie</vt:lpstr>
      <vt:lpstr>formátovanie</vt:lpstr>
      <vt:lpstr>podmienenéformát</vt:lpstr>
      <vt:lpstr>použitiekoef</vt:lpstr>
      <vt:lpstr>Názvy vo vzorcoch</vt:lpstr>
      <vt:lpstr>Funkcia if</vt:lpstr>
      <vt:lpstr>Tab1</vt:lpstr>
      <vt:lpstr>Tab2</vt:lpstr>
      <vt:lpstr>Maturita</vt:lpstr>
      <vt:lpstr>Náklady</vt:lpstr>
      <vt:lpstr>Výnosy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Jiří Šváb</dc:creator>
  <cp:lastModifiedBy>KI</cp:lastModifiedBy>
  <dcterms:created xsi:type="dcterms:W3CDTF">2000-11-06T19:47:46Z</dcterms:created>
  <dcterms:modified xsi:type="dcterms:W3CDTF">2015-02-16T11:29:16Z</dcterms:modified>
</cp:coreProperties>
</file>