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eny" sheetId="1" r:id="rId1"/>
    <sheet name="brigádnici" sheetId="2" r:id="rId2"/>
    <sheet name="rieky" sheetId="3" r:id="rId3"/>
    <sheet name="knihy" sheetId="4" r:id="rId4"/>
    <sheet name="zamestnanci" sheetId="5" r:id="rId5"/>
    <sheet name="zamestnanci 2" sheetId="7" r:id="rId6"/>
    <sheet name="textové f." sheetId="8" r:id="rId7"/>
    <sheet name="mestá " sheetId="6" r:id="rId8"/>
  </sheets>
  <calcPr calcId="144525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  <c r="C14" i="8" l="1"/>
  <c r="C15" i="8"/>
  <c r="C16" i="8"/>
  <c r="C13" i="8"/>
  <c r="F4" i="8"/>
  <c r="F3" i="8"/>
  <c r="L11" i="7"/>
  <c r="L9" i="7"/>
  <c r="B18" i="7"/>
  <c r="B15" i="7"/>
  <c r="G9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" i="6"/>
  <c r="E3" i="5"/>
  <c r="E4" i="5"/>
  <c r="E5" i="5"/>
  <c r="E6" i="5"/>
  <c r="E7" i="5"/>
  <c r="E8" i="5"/>
  <c r="E9" i="5"/>
  <c r="E10" i="5"/>
  <c r="E11" i="5"/>
  <c r="E2" i="5"/>
  <c r="D3" i="5"/>
  <c r="D4" i="5"/>
  <c r="D5" i="5"/>
  <c r="D6" i="5"/>
  <c r="D7" i="5"/>
  <c r="D8" i="5"/>
  <c r="D9" i="5"/>
  <c r="D10" i="5"/>
  <c r="D11" i="5"/>
  <c r="D2" i="5"/>
  <c r="I15" i="4"/>
  <c r="I12" i="4"/>
  <c r="I9" i="4"/>
  <c r="I6" i="4"/>
  <c r="I3" i="4"/>
  <c r="G23" i="3"/>
  <c r="G20" i="3"/>
  <c r="G17" i="3"/>
  <c r="G14" i="3"/>
  <c r="G13" i="3"/>
  <c r="G12" i="3"/>
  <c r="G11" i="3"/>
  <c r="G10" i="3"/>
  <c r="G7" i="3"/>
  <c r="G6" i="3"/>
  <c r="G3" i="3"/>
  <c r="J27" i="2"/>
  <c r="J22" i="2"/>
  <c r="J19" i="2"/>
  <c r="J16" i="2"/>
  <c r="J13" i="2"/>
  <c r="J10" i="2"/>
  <c r="J7" i="2"/>
  <c r="J6" i="2"/>
  <c r="J3" i="2"/>
  <c r="C33" i="1"/>
  <c r="E32" i="1"/>
  <c r="C32" i="1"/>
  <c r="E31" i="1"/>
  <c r="C31" i="1"/>
  <c r="E30" i="1"/>
  <c r="C30" i="1"/>
  <c r="F31" i="1" l="1"/>
  <c r="F30" i="1"/>
  <c r="F32" i="1"/>
  <c r="E6" i="8"/>
</calcChain>
</file>

<file path=xl/sharedStrings.xml><?xml version="1.0" encoding="utf-8"?>
<sst xmlns="http://schemas.openxmlformats.org/spreadsheetml/2006/main" count="366" uniqueCount="249">
  <si>
    <t xml:space="preserve">Vyjadrite v percentách pomer novej ceny tovarov ku starej po zavedení eura. </t>
  </si>
  <si>
    <t>Tovar</t>
  </si>
  <si>
    <t>Merná jednotka</t>
  </si>
  <si>
    <t>Cena v roku 2012 (Sk)</t>
  </si>
  <si>
    <t>Stará cena v Eurách (kurz 30,126)</t>
  </si>
  <si>
    <t>Pomer k starej cene (%)</t>
  </si>
  <si>
    <t>chlieb svetlý</t>
  </si>
  <si>
    <t>rožok biely obyčajný</t>
  </si>
  <si>
    <t>hovädzie mäso zadné bez kosti</t>
  </si>
  <si>
    <t>bravčové karé s kosťou</t>
  </si>
  <si>
    <t>kurča pitvané</t>
  </si>
  <si>
    <t>šunková saláma</t>
  </si>
  <si>
    <t>dusená šunka bravčová</t>
  </si>
  <si>
    <t>údené ryby</t>
  </si>
  <si>
    <t>sardinky v oleji</t>
  </si>
  <si>
    <t>mlieko trvanlivé polotučné</t>
  </si>
  <si>
    <t>syr eidam tehla</t>
  </si>
  <si>
    <t>tavený lahôdkový syr</t>
  </si>
  <si>
    <t>bryndza</t>
  </si>
  <si>
    <t>vajcia slepačie čerstvé</t>
  </si>
  <si>
    <t>čerstvé maslo</t>
  </si>
  <si>
    <t>jablká</t>
  </si>
  <si>
    <t>banány</t>
  </si>
  <si>
    <t>karotka</t>
  </si>
  <si>
    <t>paradajky</t>
  </si>
  <si>
    <t>zemiaky konzumné</t>
  </si>
  <si>
    <t>cukor kryštálový</t>
  </si>
  <si>
    <t>prírodná stolová minerálna voda</t>
  </si>
  <si>
    <t>pivo 12% - flaškové</t>
  </si>
  <si>
    <t>toaletný papier</t>
  </si>
  <si>
    <t>kurz</t>
  </si>
  <si>
    <t>Cena v roku 2013 (€)</t>
  </si>
  <si>
    <t>Minimum</t>
  </si>
  <si>
    <t>Maximum</t>
  </si>
  <si>
    <t>Priemer</t>
  </si>
  <si>
    <t>Počet</t>
  </si>
  <si>
    <t>x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</si>
  <si>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</si>
  <si>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</si>
  <si>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</si>
  <si>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</si>
  <si>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</si>
  <si>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</si>
  <si>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</si>
  <si>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</si>
  <si>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</si>
  <si>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</si>
  <si>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</si>
  <si>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</si>
  <si>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</si>
  <si>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</si>
  <si>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</si>
  <si>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</si>
  <si>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</si>
  <si>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</si>
  <si>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</si>
  <si>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</si>
  <si>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</si>
  <si>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</si>
  <si>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</si>
  <si>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</si>
  <si>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</si>
  <si>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</si>
  <si>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</si>
  <si>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</si>
  <si>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</si>
  <si>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</si>
  <si>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</si>
  <si>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</si>
  <si>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</si>
  <si>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</si>
  <si>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</si>
  <si>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</si>
  <si>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</si>
  <si>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</si>
  <si>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</si>
  <si>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</si>
  <si>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</si>
  <si>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</si>
  <si>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</si>
  <si>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</si>
  <si>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</si>
  <si>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</si>
  <si>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</si>
  <si>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Názov rieky</t>
  </si>
  <si>
    <t>Dĺžka v km</t>
  </si>
  <si>
    <t>Svetadiel</t>
  </si>
  <si>
    <t>Amazon</t>
  </si>
  <si>
    <t>Amudarja</t>
  </si>
  <si>
    <t>Amur</t>
  </si>
  <si>
    <t>Dneper</t>
  </si>
  <si>
    <t>Dunaj</t>
  </si>
  <si>
    <t>Jang-c-ťiang</t>
  </si>
  <si>
    <t>Jenisej</t>
  </si>
  <si>
    <t>Kongo</t>
  </si>
  <si>
    <t>Labe</t>
  </si>
  <si>
    <t>Lena</t>
  </si>
  <si>
    <t>Loira</t>
  </si>
  <si>
    <t>Madeira</t>
  </si>
  <si>
    <t>Mekong</t>
  </si>
  <si>
    <t>Mississippi</t>
  </si>
  <si>
    <t>Nelson</t>
  </si>
  <si>
    <t>Niger</t>
  </si>
  <si>
    <t>Níl</t>
  </si>
  <si>
    <t>Orinoco</t>
  </si>
  <si>
    <t>Rio Grande</t>
  </si>
  <si>
    <t>Rýn</t>
  </si>
  <si>
    <t>Ural</t>
  </si>
  <si>
    <t>Volga</t>
  </si>
  <si>
    <t>Yukon</t>
  </si>
  <si>
    <t>Zambezi</t>
  </si>
  <si>
    <t>Južná Amerika</t>
  </si>
  <si>
    <t>Ázia</t>
  </si>
  <si>
    <t>Európa</t>
  </si>
  <si>
    <t>Afrika</t>
  </si>
  <si>
    <t>Severná a Stredná Amerika</t>
  </si>
  <si>
    <t>a) Zistite, koľko riek je v tabuľke.</t>
  </si>
  <si>
    <t>b) Zistite dĺžku najkratšej a najdlhšej rieky.</t>
  </si>
  <si>
    <t xml:space="preserve">c) Zistite počet riek na jednotlivých kontinentoch. </t>
  </si>
  <si>
    <t>Výsledok 3:</t>
  </si>
  <si>
    <t>Výsledok 4:</t>
  </si>
  <si>
    <t>Výsledok 5:</t>
  </si>
  <si>
    <t>d) Zistite, koľko riek je dlhších ako 5 000 km.</t>
  </si>
  <si>
    <t>e) Zistite, dĺžka koľkých riek je medzi 2 000 a 4 000 km.</t>
  </si>
  <si>
    <t>f) Zistite, o koľko je menej riek v Južnej Amerike ako v Európe.</t>
  </si>
  <si>
    <t>Názov knihy</t>
  </si>
  <si>
    <t>Predajná cena</t>
  </si>
  <si>
    <t>Predané množstvo</t>
  </si>
  <si>
    <t>Zisk</t>
  </si>
  <si>
    <t>Vydavateľstvo</t>
  </si>
  <si>
    <t>Encyklopédia vyšívania</t>
  </si>
  <si>
    <t>Slovenské rozprávky I.</t>
  </si>
  <si>
    <t>Americká tragédia</t>
  </si>
  <si>
    <t>Malý princ</t>
  </si>
  <si>
    <t>Ja - pes</t>
  </si>
  <si>
    <t>Sofiin svet</t>
  </si>
  <si>
    <t>Slovensko</t>
  </si>
  <si>
    <t>Švejk</t>
  </si>
  <si>
    <t>Hotel</t>
  </si>
  <si>
    <t>Klasické motocykle</t>
  </si>
  <si>
    <t>Tretie oko</t>
  </si>
  <si>
    <t>Ikar</t>
  </si>
  <si>
    <t>Fortuna Print</t>
  </si>
  <si>
    <t>Horizont</t>
  </si>
  <si>
    <t>Mladé letá</t>
  </si>
  <si>
    <t>a) Vypočítajte celkové množstvo predaných kníh.</t>
  </si>
  <si>
    <t>c) Vypočítajte celkový zisk z predaja kníh.</t>
  </si>
  <si>
    <t>d) Vypočítajte priemernú cenu ponúkaných kníh a zaokrúhlite ju na celé eurá.</t>
  </si>
  <si>
    <t xml:space="preserve">e) Vypočítajte celkové množstvo predaných kníh vydavateľstva Ikar. </t>
  </si>
  <si>
    <t>b) Vypočítajte zisk z predaja kníh vydavateľstva Horizont.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</si>
  <si>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</si>
  <si>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</si>
  <si>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</si>
  <si>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</si>
  <si>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</si>
  <si>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</si>
  <si>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</si>
  <si>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</si>
  <si>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</si>
  <si>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</si>
  <si>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</si>
  <si>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</si>
  <si>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</si>
  <si>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>1) Pridajte nový stĺpec do databázy zamestnancov firmy, ktorý bude</t>
  </si>
  <si>
    <t>obsahovať údaj, či daný zamestnanec má nárok na príspevok na rodinný</t>
  </si>
  <si>
    <t>výlet, alebo nie. Príspevok dostanú tí zamestnanci firmy, ktorí majú aspoň</t>
  </si>
  <si>
    <t xml:space="preserve">jedno dieťa a pracujú vo firme aspoň 5 rokov. </t>
  </si>
  <si>
    <t>príspevok</t>
  </si>
  <si>
    <t>(tých čo nemajú nárok zvýraznite červeným písmom na žltom podklade)</t>
  </si>
  <si>
    <t>2)Pridajte ďalší stĺpec, ktorý bude obsahovať informáciu o tom, či daný</t>
  </si>
  <si>
    <t>pracovník dostane pôžičku na kúpu bytu, alebo nie. Pôžička sa prideľuje</t>
  </si>
  <si>
    <t xml:space="preserve">ľuďom, ktorí majú aspoň tri deti alebo pracujú vo firme viac ako 5 rokov. </t>
  </si>
  <si>
    <t>pôžička</t>
  </si>
  <si>
    <t>Smerové tel. č.</t>
  </si>
  <si>
    <t>Mesto/názov UTO</t>
  </si>
  <si>
    <t>Názov UTO</t>
  </si>
  <si>
    <t>Smerové tel. číslo</t>
  </si>
  <si>
    <t>Banská Bystrica</t>
  </si>
  <si>
    <t>Bardejov</t>
  </si>
  <si>
    <t>Dunajská Streda</t>
  </si>
  <si>
    <t>Humenné</t>
  </si>
  <si>
    <t>Košice</t>
  </si>
  <si>
    <t>Levice</t>
  </si>
  <si>
    <t>Liptovský Mikuláš</t>
  </si>
  <si>
    <t>Lučenec</t>
  </si>
  <si>
    <t>Martin</t>
  </si>
  <si>
    <t>Michalovce</t>
  </si>
  <si>
    <t>Nové Zámky</t>
  </si>
  <si>
    <t>Poprad</t>
  </si>
  <si>
    <t>Považská Bystrica</t>
  </si>
  <si>
    <t>Prešov</t>
  </si>
  <si>
    <t>Prievidza</t>
  </si>
  <si>
    <t>Rožňava</t>
  </si>
  <si>
    <t>Senica</t>
  </si>
  <si>
    <t>Spišská Nová Ves</t>
  </si>
  <si>
    <t>Topoľčany</t>
  </si>
  <si>
    <t>Trenčín</t>
  </si>
  <si>
    <t>Zvolen</t>
  </si>
  <si>
    <t>Žilina</t>
  </si>
  <si>
    <t>a) Zistite mesto (resp. názov UTO) podľa smerového telefónneho čísla.</t>
  </si>
  <si>
    <t xml:space="preserve">b) Vytvorte pomocnú tabuľku, ktorá po napísaní smerového telefónneho </t>
  </si>
  <si>
    <t xml:space="preserve">čísla do bunky na to určenej automaticky vypíše názov UTO. </t>
  </si>
  <si>
    <t>smerové číslo</t>
  </si>
  <si>
    <t>výsledok</t>
  </si>
  <si>
    <t>Identifikačné číslo</t>
  </si>
  <si>
    <t>Hraško Ján</t>
  </si>
  <si>
    <t>Malý František</t>
  </si>
  <si>
    <t>Pekná Iveta</t>
  </si>
  <si>
    <t>Prešporská Jolana</t>
  </si>
  <si>
    <t>Holubová Katarína</t>
  </si>
  <si>
    <t>Kováč Miroslav</t>
  </si>
  <si>
    <t>Lakatoš Imrich</t>
  </si>
  <si>
    <t>Polák Peter</t>
  </si>
  <si>
    <t>Parák Jozef</t>
  </si>
  <si>
    <t>Kusý Andrej</t>
  </si>
  <si>
    <t>Pokorný Matej</t>
  </si>
  <si>
    <t>a) Vytvorte pomocnú tabuľku, do ktorej môžeme zadať ľubovoľné meno</t>
  </si>
  <si>
    <t>a tabuľka vypíše identifikačné číslo danej osoby.</t>
  </si>
  <si>
    <t>b) Vytvorte pomocnú tabuľku, do ktorej môžeme napísať ľubovoľné identifikačné</t>
  </si>
  <si>
    <t xml:space="preserve">číslo a tabuľka vypíše meno príslušnej osoby. </t>
  </si>
  <si>
    <t>c) Nájdite meno osoby s najnižším identifikačným číslom.</t>
  </si>
  <si>
    <t xml:space="preserve">d) Nájdite meno osoby s najvyšším identifikačným číslom. </t>
  </si>
  <si>
    <t xml:space="preserve">Hotel </t>
  </si>
  <si>
    <t>zaradenie</t>
  </si>
  <si>
    <t>Albatros</t>
  </si>
  <si>
    <t>Danubia</t>
  </si>
  <si>
    <t>Metropolitan</t>
  </si>
  <si>
    <t>Mier</t>
  </si>
  <si>
    <t>Park</t>
  </si>
  <si>
    <t>Starý orech</t>
  </si>
  <si>
    <t>Tatry</t>
  </si>
  <si>
    <t>Vienna</t>
  </si>
  <si>
    <t>**</t>
  </si>
  <si>
    <t>***</t>
  </si>
  <si>
    <t>****</t>
  </si>
  <si>
    <t>*****</t>
  </si>
  <si>
    <t>*</t>
  </si>
  <si>
    <t>1. hotel:</t>
  </si>
  <si>
    <t>2. hotel:</t>
  </si>
  <si>
    <t xml:space="preserve">lepší je: </t>
  </si>
  <si>
    <t>Celé meno</t>
  </si>
  <si>
    <t>Priezvisko</t>
  </si>
  <si>
    <t>Tibor Antalic</t>
  </si>
  <si>
    <t>Viera Cibulková</t>
  </si>
  <si>
    <t>Marta Damborská</t>
  </si>
  <si>
    <t>Karol Famfulák</t>
  </si>
  <si>
    <t xml:space="preserve">Z textového reťazca, ktorý obsahuje celé meno, vyberte len priezvisko. </t>
  </si>
  <si>
    <t>Textový reťazec neobsahuje prebytočné medzery a meno sa skladá iba</t>
  </si>
  <si>
    <t xml:space="preserve">z jedného krstného mena a priezviska.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</si>
</sst>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&quot; &quot;\ &quot;kg&quot;"/>
    <numFmt numFmtId="165" formatCode="0&quot; &quot;&quot;g&quot;"/>
    <numFmt numFmtId="166" formatCode="0&quot; &quot;&quot;l&quot;"/>
    <numFmt numFmtId="167" formatCode="0.0&quot; &quot;&quot;l&quot;"/>
    <numFmt numFmtId="168" formatCode="0&quot; &quot;&quot;ks&quot;"/>
    <numFmt numFmtId="169" formatCode="0.0000"/>
    <numFmt numFmtId="171" formatCode="#,##0.00\ &quot;€&quot;"/>
    <numFmt numFmtId="172" formatCode="&quot;0&quot;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8" xfId="0" applyBorder="1"/>
    <xf numFmtId="2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/>
    <xf numFmtId="164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8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22" xfId="0" applyFill="1" applyBorder="1"/>
    <xf numFmtId="0" fontId="0" fillId="4" borderId="8" xfId="0" applyFill="1" applyBorder="1" applyAlignment="1">
      <alignment horizontal="center"/>
    </xf>
    <xf numFmtId="0" fontId="0" fillId="4" borderId="23" xfId="0" applyFill="1" applyBorder="1"/>
    <xf numFmtId="0" fontId="0" fillId="4" borderId="11" xfId="0" applyFill="1" applyBorder="1" applyAlignment="1">
      <alignment horizontal="center"/>
    </xf>
    <xf numFmtId="0" fontId="0" fillId="4" borderId="24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9" fontId="0" fillId="4" borderId="10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applyNumberFormat="1" applyBorder="1"/>
    <xf numFmtId="171" fontId="0" fillId="0" borderId="9" xfId="0" applyNumberFormat="1" applyBorder="1" applyAlignment="1">
      <alignment horizontal="center"/>
    </xf>
    <xf numFmtId="171" fontId="0" fillId="0" borderId="9" xfId="0" applyNumberFormat="1" applyBorder="1"/>
    <xf numFmtId="171" fontId="0" fillId="0" borderId="14" xfId="0" applyNumberFormat="1" applyBorder="1" applyAlignment="1">
      <alignment horizontal="center"/>
    </xf>
    <xf numFmtId="171" fontId="0" fillId="0" borderId="14" xfId="0" applyNumberFormat="1" applyBorder="1"/>
    <xf numFmtId="171" fontId="0" fillId="2" borderId="2" xfId="0" applyNumberForma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2" fontId="0" fillId="0" borderId="0" xfId="0" applyNumberFormat="1" applyAlignment="1">
      <alignment horizontal="center"/>
    </xf>
    <xf numFmtId="0" fontId="0" fillId="0" borderId="33" xfId="0" applyBorder="1"/>
    <xf numFmtId="0" fontId="0" fillId="0" borderId="35" xfId="0" applyBorder="1"/>
    <xf numFmtId="172" fontId="0" fillId="0" borderId="8" xfId="0" applyNumberFormat="1" applyBorder="1" applyAlignment="1">
      <alignment horizontal="center"/>
    </xf>
    <xf numFmtId="172" fontId="0" fillId="0" borderId="11" xfId="0" applyNumberFormat="1" applyBorder="1" applyAlignment="1">
      <alignment horizontal="center"/>
    </xf>
    <xf numFmtId="172" fontId="0" fillId="0" borderId="13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2" xfId="0" applyNumberFormat="1" applyBorder="1" applyAlignment="1">
      <alignment horizontal="center"/>
    </xf>
    <xf numFmtId="172" fontId="0" fillId="0" borderId="15" xfId="0" applyNumberFormat="1" applyBorder="1" applyAlignment="1">
      <alignment horizontal="center"/>
    </xf>
    <xf numFmtId="0" fontId="2" fillId="2" borderId="37" xfId="0" applyFont="1" applyFill="1" applyBorder="1"/>
    <xf numFmtId="0" fontId="2" fillId="2" borderId="38" xfId="0" applyFont="1" applyFill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1" xfId="0" applyBorder="1"/>
    <xf numFmtId="0" fontId="0" fillId="2" borderId="37" xfId="0" applyFill="1" applyBorder="1"/>
    <xf numFmtId="0" fontId="0" fillId="2" borderId="38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10" fontId="0" fillId="0" borderId="10" xfId="1" applyNumberFormat="1" applyFont="1" applyBorder="1"/>
    <xf numFmtId="10" fontId="0" fillId="0" borderId="12" xfId="1" applyNumberFormat="1" applyFont="1" applyBorder="1"/>
    <xf numFmtId="10" fontId="0" fillId="0" borderId="27" xfId="1" applyNumberFormat="1" applyFont="1" applyBorder="1"/>
  </cellXfs>
  <cellStyles count="2">
    <cellStyle name="Normálna" xfId="0" builtinId="0"/>
    <cellStyle name="Percentá" xfId="1" builtinId="5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abSelected="1" workbookViewId="0">
      <selection activeCell="F30" sqref="F30"/>
    </sheetView>
  </sheetViews>
  <sheetFormatPr defaultRowHeight="15" x14ac:dyDescent="0.25"/>
  <cols>
    <col min="1" max="1" width="30.28515625" customWidth="1"/>
    <col min="2" max="2" width="10.42578125" customWidth="1"/>
    <col min="3" max="3" width="12.42578125" customWidth="1"/>
    <col min="4" max="4" width="13.5703125" customWidth="1"/>
    <col min="6" max="6" width="10.42578125" customWidth="1"/>
  </cols>
  <sheetData>
    <row r="1" spans="1:8" x14ac:dyDescent="0.25">
      <c r="A1" s="115" t="s">
        <v>0</v>
      </c>
      <c r="B1" s="115"/>
      <c r="C1" s="115"/>
      <c r="D1" s="115"/>
      <c r="E1" s="115"/>
      <c r="F1" s="115"/>
      <c r="G1" s="115"/>
      <c r="H1" s="115"/>
    </row>
    <row r="2" spans="1:8" x14ac:dyDescent="0.25">
      <c r="A2" s="115"/>
      <c r="B2" s="115"/>
      <c r="C2" s="115"/>
      <c r="D2" s="115"/>
      <c r="E2" s="115"/>
      <c r="F2" s="115"/>
      <c r="G2" s="115"/>
      <c r="H2" s="115"/>
    </row>
    <row r="4" spans="1:8" ht="15.75" thickBot="1" x14ac:dyDescent="0.3"/>
    <row r="5" spans="1:8" ht="44.25" customHeight="1" thickBot="1" x14ac:dyDescent="0.3">
      <c r="A5" s="3" t="s">
        <v>1</v>
      </c>
      <c r="B5" s="4" t="s">
        <v>2</v>
      </c>
      <c r="C5" s="4" t="s">
        <v>3</v>
      </c>
      <c r="D5" s="4" t="s">
        <v>4</v>
      </c>
      <c r="E5" s="4" t="s">
        <v>31</v>
      </c>
      <c r="F5" s="5" t="s">
        <v>5</v>
      </c>
      <c r="H5" s="2" t="s">
        <v>30</v>
      </c>
    </row>
    <row r="6" spans="1:8" x14ac:dyDescent="0.25">
      <c r="A6" s="18" t="s">
        <v>6</v>
      </c>
      <c r="B6" s="12">
        <v>1</v>
      </c>
      <c r="C6" s="9">
        <v>40.840000000000003</v>
      </c>
      <c r="D6" s="9">
        <f>C6/$H$6</f>
        <v>1.3556396468167033</v>
      </c>
      <c r="E6" s="9">
        <v>1.37</v>
      </c>
      <c r="F6" s="116">
        <f>(E6/D6)/100</f>
        <v>1.0105930460333005E-2</v>
      </c>
      <c r="H6" s="1">
        <v>30.126000000000001</v>
      </c>
    </row>
    <row r="7" spans="1:8" x14ac:dyDescent="0.25">
      <c r="A7" s="19" t="s">
        <v>7</v>
      </c>
      <c r="B7" s="13">
        <v>40</v>
      </c>
      <c r="C7" s="7">
        <v>1.89</v>
      </c>
      <c r="D7" s="7">
        <f t="shared" ref="D7:D29" si="0">C7/$H$6</f>
        <v>6.2736506671977693E-2</v>
      </c>
      <c r="E7" s="7">
        <v>0.06</v>
      </c>
      <c r="F7" s="117">
        <f t="shared" ref="F7:F29" si="1">(E7/D7)/100</f>
        <v>9.563809523809523E-3</v>
      </c>
    </row>
    <row r="8" spans="1:8" x14ac:dyDescent="0.25">
      <c r="A8" s="19" t="s">
        <v>8</v>
      </c>
      <c r="B8" s="14">
        <v>1</v>
      </c>
      <c r="C8" s="7">
        <v>227.13</v>
      </c>
      <c r="D8" s="7">
        <f t="shared" si="0"/>
        <v>7.5393347938657636</v>
      </c>
      <c r="E8" s="7">
        <v>7.51</v>
      </c>
      <c r="F8" s="117">
        <f t="shared" si="1"/>
        <v>9.9610910051512354E-3</v>
      </c>
    </row>
    <row r="9" spans="1:8" x14ac:dyDescent="0.25">
      <c r="A9" s="19" t="s">
        <v>9</v>
      </c>
      <c r="B9" s="14">
        <v>1</v>
      </c>
      <c r="C9" s="7">
        <v>146.12</v>
      </c>
      <c r="D9" s="7">
        <f t="shared" si="0"/>
        <v>4.8502954258779791</v>
      </c>
      <c r="E9" s="7">
        <v>4.42</v>
      </c>
      <c r="F9" s="117">
        <f t="shared" si="1"/>
        <v>9.112846975088967E-3</v>
      </c>
    </row>
    <row r="10" spans="1:8" x14ac:dyDescent="0.25">
      <c r="A10" s="19" t="s">
        <v>10</v>
      </c>
      <c r="B10" s="14">
        <v>1</v>
      </c>
      <c r="C10" s="7">
        <v>70.930000000000007</v>
      </c>
      <c r="D10" s="7">
        <f t="shared" si="0"/>
        <v>2.3544446657372369</v>
      </c>
      <c r="E10" s="7">
        <v>2.13</v>
      </c>
      <c r="F10" s="117">
        <f t="shared" si="1"/>
        <v>9.0467193007190191E-3</v>
      </c>
    </row>
    <row r="11" spans="1:8" x14ac:dyDescent="0.25">
      <c r="A11" s="19" t="s">
        <v>11</v>
      </c>
      <c r="B11" s="14">
        <v>1</v>
      </c>
      <c r="C11" s="7">
        <v>143.33000000000001</v>
      </c>
      <c r="D11" s="7">
        <f t="shared" si="0"/>
        <v>4.7576843922193452</v>
      </c>
      <c r="E11" s="7">
        <v>4.45</v>
      </c>
      <c r="F11" s="117">
        <f t="shared" si="1"/>
        <v>9.3532896113863121E-3</v>
      </c>
    </row>
    <row r="12" spans="1:8" x14ac:dyDescent="0.25">
      <c r="A12" s="19" t="s">
        <v>12</v>
      </c>
      <c r="B12" s="14">
        <v>1</v>
      </c>
      <c r="C12" s="7">
        <v>192.44</v>
      </c>
      <c r="D12" s="7">
        <f t="shared" si="0"/>
        <v>6.387837748124543</v>
      </c>
      <c r="E12" s="7">
        <v>6.59</v>
      </c>
      <c r="F12" s="117">
        <f t="shared" si="1"/>
        <v>1.0316479941800042E-2</v>
      </c>
    </row>
    <row r="13" spans="1:8" x14ac:dyDescent="0.25">
      <c r="A13" s="19" t="s">
        <v>13</v>
      </c>
      <c r="B13" s="14">
        <v>1</v>
      </c>
      <c r="C13" s="7">
        <v>165.54</v>
      </c>
      <c r="D13" s="7">
        <f t="shared" si="0"/>
        <v>5.4949213304122679</v>
      </c>
      <c r="E13" s="7">
        <v>5.87</v>
      </c>
      <c r="F13" s="117">
        <f t="shared" si="1"/>
        <v>1.0682591518666185E-2</v>
      </c>
    </row>
    <row r="14" spans="1:8" x14ac:dyDescent="0.25">
      <c r="A14" s="19" t="s">
        <v>14</v>
      </c>
      <c r="B14" s="13">
        <v>125</v>
      </c>
      <c r="C14" s="7">
        <v>22.9</v>
      </c>
      <c r="D14" s="7">
        <f t="shared" si="0"/>
        <v>0.7601407422160259</v>
      </c>
      <c r="E14" s="7">
        <v>0.74</v>
      </c>
      <c r="F14" s="117">
        <f t="shared" si="1"/>
        <v>9.7350393013100455E-3</v>
      </c>
    </row>
    <row r="15" spans="1:8" x14ac:dyDescent="0.25">
      <c r="A15" s="19" t="s">
        <v>15</v>
      </c>
      <c r="B15" s="15">
        <v>1</v>
      </c>
      <c r="C15" s="7">
        <v>22.13</v>
      </c>
      <c r="D15" s="7">
        <f t="shared" si="0"/>
        <v>0.73458142468299803</v>
      </c>
      <c r="E15" s="7">
        <v>0.56000000000000005</v>
      </c>
      <c r="F15" s="117">
        <f t="shared" si="1"/>
        <v>7.6233890646181671E-3</v>
      </c>
    </row>
    <row r="16" spans="1:8" x14ac:dyDescent="0.25">
      <c r="A16" s="19" t="s">
        <v>16</v>
      </c>
      <c r="B16" s="14">
        <v>1</v>
      </c>
      <c r="C16" s="7">
        <v>179.69</v>
      </c>
      <c r="D16" s="7">
        <f t="shared" si="0"/>
        <v>5.9646152824802492</v>
      </c>
      <c r="E16" s="7">
        <v>5.14</v>
      </c>
      <c r="F16" s="117">
        <f t="shared" si="1"/>
        <v>8.617487895820581E-3</v>
      </c>
    </row>
    <row r="17" spans="1:6" x14ac:dyDescent="0.25">
      <c r="A17" s="19" t="s">
        <v>17</v>
      </c>
      <c r="B17" s="13">
        <v>100</v>
      </c>
      <c r="C17" s="7">
        <v>25</v>
      </c>
      <c r="D17" s="7">
        <f t="shared" si="0"/>
        <v>0.82984797185155679</v>
      </c>
      <c r="E17" s="7">
        <v>0.83</v>
      </c>
      <c r="F17" s="117">
        <f t="shared" si="1"/>
        <v>1.0001831999999999E-2</v>
      </c>
    </row>
    <row r="18" spans="1:6" x14ac:dyDescent="0.25">
      <c r="A18" s="19" t="s">
        <v>18</v>
      </c>
      <c r="B18" s="13">
        <v>125</v>
      </c>
      <c r="C18" s="7">
        <v>29.2</v>
      </c>
      <c r="D18" s="7">
        <f t="shared" si="0"/>
        <v>0.96926243112261823</v>
      </c>
      <c r="E18" s="7">
        <v>0.92</v>
      </c>
      <c r="F18" s="117">
        <f t="shared" si="1"/>
        <v>9.4917534246575352E-3</v>
      </c>
    </row>
    <row r="19" spans="1:6" x14ac:dyDescent="0.25">
      <c r="A19" s="19" t="s">
        <v>19</v>
      </c>
      <c r="B19" s="16">
        <v>1</v>
      </c>
      <c r="C19" s="7">
        <v>3.74</v>
      </c>
      <c r="D19" s="7">
        <f t="shared" si="0"/>
        <v>0.12414525658899289</v>
      </c>
      <c r="E19" s="7">
        <v>0.12</v>
      </c>
      <c r="F19" s="117">
        <f t="shared" si="1"/>
        <v>9.6660962566844921E-3</v>
      </c>
    </row>
    <row r="20" spans="1:6" x14ac:dyDescent="0.25">
      <c r="A20" s="19" t="s">
        <v>20</v>
      </c>
      <c r="B20" s="13">
        <v>125</v>
      </c>
      <c r="C20" s="7">
        <v>24.07</v>
      </c>
      <c r="D20" s="7">
        <f t="shared" si="0"/>
        <v>0.79897762729867883</v>
      </c>
      <c r="E20" s="7">
        <v>0.68</v>
      </c>
      <c r="F20" s="117">
        <f t="shared" si="1"/>
        <v>8.5108766098878283E-3</v>
      </c>
    </row>
    <row r="21" spans="1:6" x14ac:dyDescent="0.25">
      <c r="A21" s="19" t="s">
        <v>21</v>
      </c>
      <c r="B21" s="14">
        <v>1</v>
      </c>
      <c r="C21" s="7">
        <v>25.72</v>
      </c>
      <c r="D21" s="7">
        <f t="shared" si="0"/>
        <v>0.85374759344088158</v>
      </c>
      <c r="E21" s="7">
        <v>0.94</v>
      </c>
      <c r="F21" s="117">
        <f t="shared" si="1"/>
        <v>1.1010279937791603E-2</v>
      </c>
    </row>
    <row r="22" spans="1:6" x14ac:dyDescent="0.25">
      <c r="A22" s="19" t="s">
        <v>22</v>
      </c>
      <c r="B22" s="14">
        <v>1</v>
      </c>
      <c r="C22" s="7">
        <v>34.619999999999997</v>
      </c>
      <c r="D22" s="7">
        <f t="shared" si="0"/>
        <v>1.1491734714200357</v>
      </c>
      <c r="E22" s="7">
        <v>1.27</v>
      </c>
      <c r="F22" s="117">
        <f t="shared" si="1"/>
        <v>1.1051421143847488E-2</v>
      </c>
    </row>
    <row r="23" spans="1:6" x14ac:dyDescent="0.25">
      <c r="A23" s="19" t="s">
        <v>23</v>
      </c>
      <c r="B23" s="14">
        <v>1</v>
      </c>
      <c r="C23" s="7">
        <v>18.03</v>
      </c>
      <c r="D23" s="7">
        <f t="shared" si="0"/>
        <v>0.59848635729934274</v>
      </c>
      <c r="E23" s="7">
        <v>1.1399999999999999</v>
      </c>
      <c r="F23" s="117">
        <f t="shared" si="1"/>
        <v>1.9048053244592345E-2</v>
      </c>
    </row>
    <row r="24" spans="1:6" x14ac:dyDescent="0.25">
      <c r="A24" s="19" t="s">
        <v>24</v>
      </c>
      <c r="B24" s="14">
        <v>1</v>
      </c>
      <c r="C24" s="7">
        <v>53.84</v>
      </c>
      <c r="D24" s="7">
        <f t="shared" si="0"/>
        <v>1.7871605921795128</v>
      </c>
      <c r="E24" s="7">
        <v>1.7</v>
      </c>
      <c r="F24" s="117">
        <f t="shared" si="1"/>
        <v>9.5122956909361057E-3</v>
      </c>
    </row>
    <row r="25" spans="1:6" x14ac:dyDescent="0.25">
      <c r="A25" s="19" t="s">
        <v>25</v>
      </c>
      <c r="B25" s="14">
        <v>1</v>
      </c>
      <c r="C25" s="7">
        <v>13.03</v>
      </c>
      <c r="D25" s="7">
        <f t="shared" si="0"/>
        <v>0.43251676292903135</v>
      </c>
      <c r="E25" s="7">
        <v>0.62</v>
      </c>
      <c r="F25" s="117">
        <f t="shared" si="1"/>
        <v>1.4334704528012282E-2</v>
      </c>
    </row>
    <row r="26" spans="1:6" x14ac:dyDescent="0.25">
      <c r="A26" s="19" t="s">
        <v>26</v>
      </c>
      <c r="B26" s="14">
        <v>1</v>
      </c>
      <c r="C26" s="7">
        <v>26.71</v>
      </c>
      <c r="D26" s="7">
        <f t="shared" si="0"/>
        <v>0.88660957312620325</v>
      </c>
      <c r="E26" s="7">
        <v>0.86</v>
      </c>
      <c r="F26" s="117">
        <f t="shared" si="1"/>
        <v>9.6998727068513674E-3</v>
      </c>
    </row>
    <row r="27" spans="1:6" x14ac:dyDescent="0.25">
      <c r="A27" s="19" t="s">
        <v>27</v>
      </c>
      <c r="B27" s="17">
        <v>1.5</v>
      </c>
      <c r="C27" s="7">
        <v>15.61</v>
      </c>
      <c r="D27" s="7">
        <f t="shared" si="0"/>
        <v>0.51815707362411201</v>
      </c>
      <c r="E27" s="7">
        <v>0.51</v>
      </c>
      <c r="F27" s="117">
        <f t="shared" si="1"/>
        <v>9.8425752722613724E-3</v>
      </c>
    </row>
    <row r="28" spans="1:6" x14ac:dyDescent="0.25">
      <c r="A28" s="19" t="s">
        <v>28</v>
      </c>
      <c r="B28" s="17">
        <v>0.5</v>
      </c>
      <c r="C28" s="7">
        <v>16.66</v>
      </c>
      <c r="D28" s="7">
        <f t="shared" si="0"/>
        <v>0.5530106884418774</v>
      </c>
      <c r="E28" s="7">
        <v>0.61</v>
      </c>
      <c r="F28" s="117">
        <f t="shared" si="1"/>
        <v>1.1030528211284514E-2</v>
      </c>
    </row>
    <row r="29" spans="1:6" ht="15.75" thickBot="1" x14ac:dyDescent="0.3">
      <c r="A29" s="21" t="s">
        <v>29</v>
      </c>
      <c r="B29" s="22">
        <v>1</v>
      </c>
      <c r="C29" s="23">
        <v>8.31</v>
      </c>
      <c r="D29" s="23">
        <f t="shared" si="0"/>
        <v>0.27584146584345748</v>
      </c>
      <c r="E29" s="23">
        <v>0.27</v>
      </c>
      <c r="F29" s="118">
        <f t="shared" si="1"/>
        <v>9.7882310469314081E-3</v>
      </c>
    </row>
    <row r="30" spans="1:6" x14ac:dyDescent="0.25">
      <c r="A30" s="36" t="s">
        <v>32</v>
      </c>
      <c r="B30" s="37" t="s">
        <v>36</v>
      </c>
      <c r="C30" s="44">
        <f>MIN(C6:C29)</f>
        <v>1.89</v>
      </c>
      <c r="D30" s="44">
        <f t="shared" ref="D30:F30" si="2">MIN(D6:D29)</f>
        <v>6.2736506671977693E-2</v>
      </c>
      <c r="E30" s="44">
        <f t="shared" si="2"/>
        <v>0.06</v>
      </c>
      <c r="F30" s="48">
        <f t="shared" si="2"/>
        <v>7.6233890646181671E-3</v>
      </c>
    </row>
    <row r="31" spans="1:6" x14ac:dyDescent="0.25">
      <c r="A31" s="38" t="s">
        <v>33</v>
      </c>
      <c r="B31" s="39" t="s">
        <v>36</v>
      </c>
      <c r="C31" s="47">
        <f>MAX(C6:C29)</f>
        <v>227.13</v>
      </c>
      <c r="D31" s="47">
        <f t="shared" ref="D31:F31" si="3">MAX(D6:D29)</f>
        <v>7.5393347938657636</v>
      </c>
      <c r="E31" s="47">
        <f t="shared" si="3"/>
        <v>7.51</v>
      </c>
      <c r="F31" s="46">
        <f t="shared" si="3"/>
        <v>1.9048053244592345E-2</v>
      </c>
    </row>
    <row r="32" spans="1:6" x14ac:dyDescent="0.25">
      <c r="A32" s="38" t="s">
        <v>34</v>
      </c>
      <c r="B32" s="39" t="s">
        <v>36</v>
      </c>
      <c r="C32" s="47">
        <f>AVERAGE(C6:C29)</f>
        <v>62.81166666666666</v>
      </c>
      <c r="D32" s="47">
        <f t="shared" ref="D32:F32" si="4">AVERAGE(D6:D29)</f>
        <v>2.0849653676779742</v>
      </c>
      <c r="E32" s="47">
        <f t="shared" si="4"/>
        <v>2.0545833333333334</v>
      </c>
      <c r="F32" s="45">
        <f t="shared" si="4"/>
        <v>1.0296133111351727E-2</v>
      </c>
    </row>
    <row r="33" spans="1:6" ht="15.75" thickBot="1" x14ac:dyDescent="0.3">
      <c r="A33" s="40" t="s">
        <v>35</v>
      </c>
      <c r="B33" s="41" t="s">
        <v>36</v>
      </c>
      <c r="C33" s="42">
        <f>COUNT(C6:C29)</f>
        <v>24</v>
      </c>
      <c r="D33" s="42" t="s">
        <v>36</v>
      </c>
      <c r="E33" s="42" t="s">
        <v>36</v>
      </c>
      <c r="F33" s="43" t="s">
        <v>36</v>
      </c>
    </row>
  </sheetData>
  <mergeCells count="1">
    <mergeCell ref="A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topLeftCell="A7" workbookViewId="0">
      <selection activeCell="J27" sqref="J27"/>
    </sheetView>
  </sheetViews>
  <sheetFormatPr defaultRowHeight="15" x14ac:dyDescent="0.25"/>
  <cols>
    <col min="1" max="1" width="16.28515625" customWidth="1"/>
    <col min="2" max="2" width="13" customWidth="1"/>
    <col min="3" max="3" width="10.42578125" customWidth="1"/>
    <col min="4" max="4" width="11" customWidth="1"/>
    <col min="5" max="5" width="16.85546875" customWidth="1"/>
    <col min="6" max="6" width="15.28515625" customWidth="1"/>
    <col min="9" max="9" width="11.140625" customWidth="1"/>
  </cols>
  <sheetData>
    <row r="1" spans="1:10" ht="47.25" customHeight="1" thickBot="1" x14ac:dyDescent="0.3">
      <c r="A1" s="3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5" t="s">
        <v>42</v>
      </c>
    </row>
    <row r="2" spans="1:10" ht="15.75" thickBot="1" x14ac:dyDescent="0.3">
      <c r="A2" s="8" t="s">
        <v>43</v>
      </c>
      <c r="B2" s="24" t="s">
        <v>62</v>
      </c>
      <c r="C2" s="24" t="s">
        <v>65</v>
      </c>
      <c r="D2" s="24" t="s">
        <v>21</v>
      </c>
      <c r="E2" s="29">
        <v>150</v>
      </c>
      <c r="F2" s="30">
        <v>45</v>
      </c>
      <c r="H2" t="s">
        <v>70</v>
      </c>
    </row>
    <row r="3" spans="1:10" ht="15.75" thickBot="1" x14ac:dyDescent="0.3">
      <c r="A3" s="10" t="s">
        <v>44</v>
      </c>
      <c r="B3" s="6" t="s">
        <v>63</v>
      </c>
      <c r="C3" s="6" t="s">
        <v>66</v>
      </c>
      <c r="D3" s="6" t="s">
        <v>68</v>
      </c>
      <c r="E3" s="31">
        <v>160</v>
      </c>
      <c r="F3" s="32">
        <v>38</v>
      </c>
      <c r="I3" t="s">
        <v>71</v>
      </c>
      <c r="J3" s="50">
        <f>MAX(F2:F20)</f>
        <v>47</v>
      </c>
    </row>
    <row r="4" spans="1:10" x14ac:dyDescent="0.25">
      <c r="A4" s="10" t="s">
        <v>45</v>
      </c>
      <c r="B4" s="6" t="s">
        <v>62</v>
      </c>
      <c r="C4" s="6" t="s">
        <v>67</v>
      </c>
      <c r="D4" s="6" t="s">
        <v>69</v>
      </c>
      <c r="E4" s="31">
        <v>190</v>
      </c>
      <c r="F4" s="32">
        <v>44</v>
      </c>
    </row>
    <row r="5" spans="1:10" ht="15.75" thickBot="1" x14ac:dyDescent="0.3">
      <c r="A5" s="10" t="s">
        <v>46</v>
      </c>
      <c r="B5" s="6" t="s">
        <v>64</v>
      </c>
      <c r="C5" s="6" t="s">
        <v>66</v>
      </c>
      <c r="D5" s="6" t="s">
        <v>68</v>
      </c>
      <c r="E5" s="31">
        <v>100</v>
      </c>
      <c r="F5" s="32">
        <v>39</v>
      </c>
      <c r="H5" t="s">
        <v>72</v>
      </c>
    </row>
    <row r="6" spans="1:10" ht="15.75" thickBot="1" x14ac:dyDescent="0.3">
      <c r="A6" s="10" t="s">
        <v>47</v>
      </c>
      <c r="B6" s="6" t="s">
        <v>63</v>
      </c>
      <c r="C6" s="6" t="s">
        <v>67</v>
      </c>
      <c r="D6" s="6" t="s">
        <v>69</v>
      </c>
      <c r="E6" s="31">
        <v>140</v>
      </c>
      <c r="F6" s="32">
        <v>40</v>
      </c>
      <c r="I6" t="s">
        <v>73</v>
      </c>
      <c r="J6" s="50">
        <f>MAX(E2:E20)</f>
        <v>190</v>
      </c>
    </row>
    <row r="7" spans="1:10" ht="15.75" thickBot="1" x14ac:dyDescent="0.3">
      <c r="A7" s="10" t="s">
        <v>48</v>
      </c>
      <c r="B7" s="6" t="s">
        <v>64</v>
      </c>
      <c r="C7" s="6" t="s">
        <v>66</v>
      </c>
      <c r="D7" s="6" t="s">
        <v>21</v>
      </c>
      <c r="E7" s="31">
        <v>180</v>
      </c>
      <c r="F7" s="32">
        <v>43</v>
      </c>
      <c r="I7" t="s">
        <v>74</v>
      </c>
      <c r="J7" s="50">
        <f>MIN(E2:E20)</f>
        <v>100</v>
      </c>
    </row>
    <row r="8" spans="1:10" x14ac:dyDescent="0.25">
      <c r="A8" s="10" t="s">
        <v>49</v>
      </c>
      <c r="B8" s="6" t="s">
        <v>64</v>
      </c>
      <c r="C8" s="6" t="s">
        <v>65</v>
      </c>
      <c r="D8" s="6" t="s">
        <v>68</v>
      </c>
      <c r="E8" s="31">
        <v>120</v>
      </c>
      <c r="F8" s="32">
        <v>44</v>
      </c>
    </row>
    <row r="9" spans="1:10" ht="15.75" thickBot="1" x14ac:dyDescent="0.3">
      <c r="A9" s="10" t="s">
        <v>50</v>
      </c>
      <c r="B9" s="6" t="s">
        <v>64</v>
      </c>
      <c r="C9" s="6" t="s">
        <v>65</v>
      </c>
      <c r="D9" s="6" t="s">
        <v>21</v>
      </c>
      <c r="E9" s="31">
        <v>145</v>
      </c>
      <c r="F9" s="32">
        <v>45</v>
      </c>
      <c r="H9" t="s">
        <v>75</v>
      </c>
    </row>
    <row r="10" spans="1:10" ht="15.75" thickBot="1" x14ac:dyDescent="0.3">
      <c r="A10" s="10" t="s">
        <v>51</v>
      </c>
      <c r="B10" s="6" t="s">
        <v>63</v>
      </c>
      <c r="C10" s="6" t="s">
        <v>67</v>
      </c>
      <c r="D10" s="6" t="s">
        <v>21</v>
      </c>
      <c r="E10" s="31">
        <v>165</v>
      </c>
      <c r="F10" s="32">
        <v>38</v>
      </c>
      <c r="I10" t="s">
        <v>76</v>
      </c>
      <c r="J10" s="50">
        <f>COUNTIF(B2:B20,"Nitra")</f>
        <v>6</v>
      </c>
    </row>
    <row r="11" spans="1:10" x14ac:dyDescent="0.25">
      <c r="A11" s="10" t="s">
        <v>52</v>
      </c>
      <c r="B11" s="6" t="s">
        <v>63</v>
      </c>
      <c r="C11" s="6" t="s">
        <v>67</v>
      </c>
      <c r="D11" s="6" t="s">
        <v>69</v>
      </c>
      <c r="E11" s="31">
        <v>130</v>
      </c>
      <c r="F11" s="32">
        <v>39</v>
      </c>
    </row>
    <row r="12" spans="1:10" ht="15.75" thickBot="1" x14ac:dyDescent="0.3">
      <c r="A12" s="10" t="s">
        <v>53</v>
      </c>
      <c r="B12" s="6" t="s">
        <v>62</v>
      </c>
      <c r="C12" s="6" t="s">
        <v>66</v>
      </c>
      <c r="D12" s="6" t="s">
        <v>21</v>
      </c>
      <c r="E12" s="31">
        <v>175</v>
      </c>
      <c r="F12" s="32">
        <v>43</v>
      </c>
      <c r="H12" t="s">
        <v>77</v>
      </c>
    </row>
    <row r="13" spans="1:10" ht="15.75" thickBot="1" x14ac:dyDescent="0.3">
      <c r="A13" s="10" t="s">
        <v>54</v>
      </c>
      <c r="B13" s="6" t="s">
        <v>63</v>
      </c>
      <c r="C13" s="6" t="s">
        <v>65</v>
      </c>
      <c r="D13" s="6" t="s">
        <v>68</v>
      </c>
      <c r="E13" s="31">
        <v>130</v>
      </c>
      <c r="F13" s="32">
        <v>47</v>
      </c>
      <c r="I13" t="s">
        <v>76</v>
      </c>
      <c r="J13" s="50">
        <f>COUNTIF(D2:D20,"jablká")</f>
        <v>8</v>
      </c>
    </row>
    <row r="14" spans="1:10" x14ac:dyDescent="0.25">
      <c r="A14" s="10" t="s">
        <v>55</v>
      </c>
      <c r="B14" s="6" t="s">
        <v>62</v>
      </c>
      <c r="C14" s="6" t="s">
        <v>67</v>
      </c>
      <c r="D14" s="6" t="s">
        <v>69</v>
      </c>
      <c r="E14" s="31">
        <v>175</v>
      </c>
      <c r="F14" s="32">
        <v>41</v>
      </c>
    </row>
    <row r="15" spans="1:10" ht="15.75" thickBot="1" x14ac:dyDescent="0.3">
      <c r="A15" s="10" t="s">
        <v>56</v>
      </c>
      <c r="B15" s="6" t="s">
        <v>62</v>
      </c>
      <c r="C15" s="6" t="s">
        <v>65</v>
      </c>
      <c r="D15" s="6" t="s">
        <v>21</v>
      </c>
      <c r="E15" s="31">
        <v>160</v>
      </c>
      <c r="F15" s="32">
        <v>42</v>
      </c>
      <c r="H15" t="s">
        <v>78</v>
      </c>
    </row>
    <row r="16" spans="1:10" ht="15.75" thickBot="1" x14ac:dyDescent="0.3">
      <c r="A16" s="10" t="s">
        <v>57</v>
      </c>
      <c r="B16" s="6" t="s">
        <v>64</v>
      </c>
      <c r="C16" s="6" t="s">
        <v>67</v>
      </c>
      <c r="D16" s="6" t="s">
        <v>69</v>
      </c>
      <c r="E16" s="31">
        <v>125</v>
      </c>
      <c r="F16" s="32">
        <v>39</v>
      </c>
      <c r="I16" t="s">
        <v>76</v>
      </c>
      <c r="J16" s="50">
        <f>COUNTIF(F2:F20,"&gt;40")</f>
        <v>11</v>
      </c>
    </row>
    <row r="17" spans="1:10" x14ac:dyDescent="0.25">
      <c r="A17" s="10" t="s">
        <v>58</v>
      </c>
      <c r="B17" s="6" t="s">
        <v>63</v>
      </c>
      <c r="C17" s="6" t="s">
        <v>67</v>
      </c>
      <c r="D17" s="6" t="s">
        <v>21</v>
      </c>
      <c r="E17" s="31">
        <v>140</v>
      </c>
      <c r="F17" s="32">
        <v>38</v>
      </c>
    </row>
    <row r="18" spans="1:10" ht="15.75" thickBot="1" x14ac:dyDescent="0.3">
      <c r="A18" s="10" t="s">
        <v>59</v>
      </c>
      <c r="B18" s="6" t="s">
        <v>62</v>
      </c>
      <c r="C18" s="6" t="s">
        <v>66</v>
      </c>
      <c r="D18" s="6" t="s">
        <v>21</v>
      </c>
      <c r="E18" s="31">
        <v>155</v>
      </c>
      <c r="F18" s="32">
        <v>39</v>
      </c>
      <c r="H18" t="s">
        <v>79</v>
      </c>
    </row>
    <row r="19" spans="1:10" ht="15.75" thickBot="1" x14ac:dyDescent="0.3">
      <c r="A19" s="10" t="s">
        <v>60</v>
      </c>
      <c r="B19" s="6" t="s">
        <v>63</v>
      </c>
      <c r="C19" s="6" t="s">
        <v>65</v>
      </c>
      <c r="D19" s="6" t="s">
        <v>68</v>
      </c>
      <c r="E19" s="31">
        <v>120</v>
      </c>
      <c r="F19" s="32">
        <v>41</v>
      </c>
      <c r="I19" t="s">
        <v>76</v>
      </c>
      <c r="J19" s="50">
        <f>COUNTIF(B2:B20,"Nitra")+COUNTIF(B2:B20,"Trnava")</f>
        <v>12</v>
      </c>
    </row>
    <row r="20" spans="1:10" ht="15.75" thickBot="1" x14ac:dyDescent="0.3">
      <c r="A20" s="11" t="s">
        <v>61</v>
      </c>
      <c r="B20" s="27" t="s">
        <v>64</v>
      </c>
      <c r="C20" s="27" t="s">
        <v>66</v>
      </c>
      <c r="D20" s="27" t="s">
        <v>69</v>
      </c>
      <c r="E20" s="34">
        <v>140</v>
      </c>
      <c r="F20" s="35">
        <v>46</v>
      </c>
    </row>
    <row r="21" spans="1:10" ht="15.75" thickBot="1" x14ac:dyDescent="0.3">
      <c r="H21" t="s">
        <v>80</v>
      </c>
    </row>
    <row r="22" spans="1:10" ht="15.75" thickBot="1" x14ac:dyDescent="0.3">
      <c r="I22" t="s">
        <v>76</v>
      </c>
      <c r="J22" s="50">
        <f>COUNTIF(B2:B20,"Bratislava")-COUNTIF(B2:B20,"Trnava")</f>
        <v>1</v>
      </c>
    </row>
    <row r="24" spans="1:10" x14ac:dyDescent="0.25">
      <c r="H24" t="s">
        <v>81</v>
      </c>
    </row>
    <row r="25" spans="1:10" x14ac:dyDescent="0.25">
      <c r="H25" t="s">
        <v>82</v>
      </c>
    </row>
    <row r="26" spans="1:10" ht="15.75" thickBot="1" x14ac:dyDescent="0.3">
      <c r="H26" t="s">
        <v>83</v>
      </c>
    </row>
    <row r="27" spans="1:10" ht="15.75" thickBot="1" x14ac:dyDescent="0.3">
      <c r="I27" t="s">
        <v>76</v>
      </c>
      <c r="J27" s="50">
        <f>ROUNDUP((COUNTIF(C2:C20,"jún")+COUNTIF(C2:C20,"júl"))/4,0)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topLeftCell="A4" workbookViewId="0">
      <selection activeCell="G23" sqref="G23"/>
    </sheetView>
  </sheetViews>
  <sheetFormatPr defaultRowHeight="15" x14ac:dyDescent="0.25"/>
  <cols>
    <col min="1" max="1" width="28.85546875" customWidth="1"/>
    <col min="2" max="2" width="16.140625" customWidth="1"/>
    <col min="3" max="3" width="31.42578125" customWidth="1"/>
    <col min="6" max="6" width="11.5703125" customWidth="1"/>
  </cols>
  <sheetData>
    <row r="1" spans="1:7" ht="15.75" thickBot="1" x14ac:dyDescent="0.3">
      <c r="A1" s="64" t="s">
        <v>84</v>
      </c>
      <c r="B1" s="65" t="s">
        <v>85</v>
      </c>
      <c r="C1" s="66" t="s">
        <v>86</v>
      </c>
    </row>
    <row r="2" spans="1:7" ht="15.75" thickBot="1" x14ac:dyDescent="0.3">
      <c r="A2" s="8" t="s">
        <v>87</v>
      </c>
      <c r="B2" s="56">
        <v>7025</v>
      </c>
      <c r="C2" s="30" t="s">
        <v>111</v>
      </c>
      <c r="E2" t="s">
        <v>116</v>
      </c>
    </row>
    <row r="3" spans="1:7" ht="15.75" thickBot="1" x14ac:dyDescent="0.3">
      <c r="A3" s="10" t="s">
        <v>88</v>
      </c>
      <c r="B3" s="55">
        <v>2620</v>
      </c>
      <c r="C3" s="32" t="s">
        <v>112</v>
      </c>
      <c r="F3" t="s">
        <v>76</v>
      </c>
      <c r="G3" s="50">
        <f>COUNTA(A2:A25)</f>
        <v>24</v>
      </c>
    </row>
    <row r="4" spans="1:7" x14ac:dyDescent="0.25">
      <c r="A4" s="10" t="s">
        <v>89</v>
      </c>
      <c r="B4" s="55">
        <v>4416</v>
      </c>
      <c r="C4" s="32" t="s">
        <v>112</v>
      </c>
    </row>
    <row r="5" spans="1:7" ht="15.75" thickBot="1" x14ac:dyDescent="0.3">
      <c r="A5" s="10" t="s">
        <v>90</v>
      </c>
      <c r="B5" s="55">
        <v>2201</v>
      </c>
      <c r="C5" s="32" t="s">
        <v>113</v>
      </c>
      <c r="E5" t="s">
        <v>117</v>
      </c>
    </row>
    <row r="6" spans="1:7" ht="15.75" thickBot="1" x14ac:dyDescent="0.3">
      <c r="A6" s="10" t="s">
        <v>91</v>
      </c>
      <c r="B6" s="55">
        <v>2850</v>
      </c>
      <c r="C6" s="32" t="s">
        <v>113</v>
      </c>
      <c r="F6" t="s">
        <v>73</v>
      </c>
      <c r="G6" s="67">
        <f>MIN(B2:B25)</f>
        <v>1020</v>
      </c>
    </row>
    <row r="7" spans="1:7" ht="15.75" thickBot="1" x14ac:dyDescent="0.3">
      <c r="A7" s="10" t="s">
        <v>92</v>
      </c>
      <c r="B7" s="55">
        <v>5500</v>
      </c>
      <c r="C7" s="32" t="s">
        <v>112</v>
      </c>
      <c r="F7" t="s">
        <v>74</v>
      </c>
      <c r="G7" s="67">
        <f>MAX(B2:B25)</f>
        <v>7025</v>
      </c>
    </row>
    <row r="8" spans="1:7" x14ac:dyDescent="0.25">
      <c r="A8" s="10" t="s">
        <v>93</v>
      </c>
      <c r="B8" s="55">
        <v>4092</v>
      </c>
      <c r="C8" s="32" t="s">
        <v>112</v>
      </c>
    </row>
    <row r="9" spans="1:7" ht="15.75" thickBot="1" x14ac:dyDescent="0.3">
      <c r="A9" s="10" t="s">
        <v>94</v>
      </c>
      <c r="B9" s="55">
        <v>4835</v>
      </c>
      <c r="C9" s="32" t="s">
        <v>114</v>
      </c>
      <c r="E9" t="s">
        <v>118</v>
      </c>
    </row>
    <row r="10" spans="1:7" ht="15.75" thickBot="1" x14ac:dyDescent="0.3">
      <c r="A10" s="10" t="s">
        <v>95</v>
      </c>
      <c r="B10" s="55">
        <v>1165</v>
      </c>
      <c r="C10" s="32" t="s">
        <v>113</v>
      </c>
      <c r="F10" t="s">
        <v>73</v>
      </c>
      <c r="G10" s="50">
        <f>COUNTIF(C2:C25,"Južná Amerika")</f>
        <v>3</v>
      </c>
    </row>
    <row r="11" spans="1:7" ht="15.75" thickBot="1" x14ac:dyDescent="0.3">
      <c r="A11" s="10" t="s">
        <v>96</v>
      </c>
      <c r="B11" s="55">
        <v>4400</v>
      </c>
      <c r="C11" s="32" t="s">
        <v>112</v>
      </c>
      <c r="F11" t="s">
        <v>74</v>
      </c>
      <c r="G11" s="50">
        <f>COUNTIF(C2:C25,"Ázia")</f>
        <v>6</v>
      </c>
    </row>
    <row r="12" spans="1:7" ht="15.75" thickBot="1" x14ac:dyDescent="0.3">
      <c r="A12" s="10" t="s">
        <v>97</v>
      </c>
      <c r="B12" s="55">
        <v>1020</v>
      </c>
      <c r="C12" s="32" t="s">
        <v>113</v>
      </c>
      <c r="F12" t="s">
        <v>119</v>
      </c>
      <c r="G12" s="50">
        <f>COUNTIF(C2:C25,"Európa")</f>
        <v>7</v>
      </c>
    </row>
    <row r="13" spans="1:7" ht="15.75" thickBot="1" x14ac:dyDescent="0.3">
      <c r="A13" s="10" t="s">
        <v>98</v>
      </c>
      <c r="B13" s="55">
        <v>4100</v>
      </c>
      <c r="C13" s="32" t="s">
        <v>111</v>
      </c>
      <c r="F13" t="s">
        <v>120</v>
      </c>
      <c r="G13" s="50">
        <f>COUNTIF(C2:C25,"Severná a Stredná Amerika")</f>
        <v>4</v>
      </c>
    </row>
    <row r="14" spans="1:7" ht="15.75" thickBot="1" x14ac:dyDescent="0.3">
      <c r="A14" s="10" t="s">
        <v>99</v>
      </c>
      <c r="B14" s="55">
        <v>4500</v>
      </c>
      <c r="C14" s="32" t="s">
        <v>112</v>
      </c>
      <c r="F14" t="s">
        <v>121</v>
      </c>
      <c r="G14" s="50">
        <f>COUNTIF(C2:C25,"Afrika")</f>
        <v>4</v>
      </c>
    </row>
    <row r="15" spans="1:7" x14ac:dyDescent="0.25">
      <c r="A15" s="10" t="s">
        <v>100</v>
      </c>
      <c r="B15" s="55">
        <v>6212</v>
      </c>
      <c r="C15" s="32" t="s">
        <v>115</v>
      </c>
    </row>
    <row r="16" spans="1:7" ht="15.75" thickBot="1" x14ac:dyDescent="0.3">
      <c r="A16" s="10" t="s">
        <v>101</v>
      </c>
      <c r="B16" s="55">
        <v>2575</v>
      </c>
      <c r="C16" s="32" t="s">
        <v>115</v>
      </c>
      <c r="E16" t="s">
        <v>122</v>
      </c>
    </row>
    <row r="17" spans="1:7" ht="15.75" thickBot="1" x14ac:dyDescent="0.3">
      <c r="A17" s="10" t="s">
        <v>102</v>
      </c>
      <c r="B17" s="55">
        <v>4160</v>
      </c>
      <c r="C17" s="32" t="s">
        <v>114</v>
      </c>
      <c r="F17" t="s">
        <v>76</v>
      </c>
      <c r="G17" s="50">
        <f>COUNTIF(B2:B25,"&gt;5000")</f>
        <v>4</v>
      </c>
    </row>
    <row r="18" spans="1:7" x14ac:dyDescent="0.25">
      <c r="A18" s="10" t="s">
        <v>103</v>
      </c>
      <c r="B18" s="55">
        <v>6671</v>
      </c>
      <c r="C18" s="32" t="s">
        <v>114</v>
      </c>
    </row>
    <row r="19" spans="1:7" ht="15.75" thickBot="1" x14ac:dyDescent="0.3">
      <c r="A19" s="10" t="s">
        <v>104</v>
      </c>
      <c r="B19" s="55">
        <v>2060</v>
      </c>
      <c r="C19" s="32" t="s">
        <v>111</v>
      </c>
      <c r="E19" t="s">
        <v>123</v>
      </c>
    </row>
    <row r="20" spans="1:7" ht="15.75" thickBot="1" x14ac:dyDescent="0.3">
      <c r="A20" s="10" t="s">
        <v>105</v>
      </c>
      <c r="B20" s="55">
        <v>3023</v>
      </c>
      <c r="C20" s="32" t="s">
        <v>115</v>
      </c>
      <c r="F20" t="s">
        <v>76</v>
      </c>
      <c r="G20" s="67">
        <f>COUNT(B2:B25)-COUNTIF(B2:B25,"&lt;2000")-COUNTIF(B2:B25,"&gt;4000")</f>
        <v>10</v>
      </c>
    </row>
    <row r="21" spans="1:7" x14ac:dyDescent="0.25">
      <c r="A21" s="10" t="s">
        <v>106</v>
      </c>
      <c r="B21" s="55">
        <v>1326</v>
      </c>
      <c r="C21" s="32" t="s">
        <v>113</v>
      </c>
    </row>
    <row r="22" spans="1:7" ht="15.75" thickBot="1" x14ac:dyDescent="0.3">
      <c r="A22" s="10" t="s">
        <v>107</v>
      </c>
      <c r="B22" s="55">
        <v>2428</v>
      </c>
      <c r="C22" s="32" t="s">
        <v>113</v>
      </c>
      <c r="E22" t="s">
        <v>124</v>
      </c>
    </row>
    <row r="23" spans="1:7" ht="15.75" thickBot="1" x14ac:dyDescent="0.3">
      <c r="A23" s="10" t="s">
        <v>108</v>
      </c>
      <c r="B23" s="55">
        <v>3531</v>
      </c>
      <c r="C23" s="32" t="s">
        <v>113</v>
      </c>
      <c r="F23" t="s">
        <v>76</v>
      </c>
      <c r="G23" s="50">
        <f>COUNTIF(C2:C25,"Európa")-COUNTIF(C2:C25,"Južná Amerika")</f>
        <v>4</v>
      </c>
    </row>
    <row r="24" spans="1:7" x14ac:dyDescent="0.25">
      <c r="A24" s="10" t="s">
        <v>109</v>
      </c>
      <c r="B24" s="55">
        <v>3185</v>
      </c>
      <c r="C24" s="32" t="s">
        <v>115</v>
      </c>
    </row>
    <row r="25" spans="1:7" ht="15.75" thickBot="1" x14ac:dyDescent="0.3">
      <c r="A25" s="11" t="s">
        <v>110</v>
      </c>
      <c r="B25" s="57">
        <v>2660</v>
      </c>
      <c r="C25" s="3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workbookViewId="0">
      <selection activeCell="I15" sqref="I15"/>
    </sheetView>
  </sheetViews>
  <sheetFormatPr defaultRowHeight="15" x14ac:dyDescent="0.25"/>
  <cols>
    <col min="1" max="1" width="26" customWidth="1"/>
    <col min="2" max="2" width="16" customWidth="1"/>
    <col min="3" max="3" width="19" customWidth="1"/>
    <col min="4" max="4" width="11.7109375" customWidth="1"/>
    <col min="5" max="5" width="16.85546875" customWidth="1"/>
    <col min="8" max="8" width="9.85546875" customWidth="1"/>
    <col min="9" max="9" width="10.42578125" bestFit="1" customWidth="1"/>
  </cols>
  <sheetData>
    <row r="1" spans="1:9" ht="15.75" thickBot="1" x14ac:dyDescent="0.3">
      <c r="A1" s="61" t="s">
        <v>125</v>
      </c>
      <c r="B1" s="62" t="s">
        <v>126</v>
      </c>
      <c r="C1" s="62" t="s">
        <v>127</v>
      </c>
      <c r="D1" s="62" t="s">
        <v>128</v>
      </c>
      <c r="E1" s="63" t="s">
        <v>129</v>
      </c>
    </row>
    <row r="2" spans="1:9" ht="15.75" thickBot="1" x14ac:dyDescent="0.3">
      <c r="A2" s="8" t="s">
        <v>130</v>
      </c>
      <c r="B2" s="70">
        <v>8.3000000000000007</v>
      </c>
      <c r="C2" s="29">
        <v>150</v>
      </c>
      <c r="D2" s="71">
        <v>1245</v>
      </c>
      <c r="E2" s="25" t="s">
        <v>141</v>
      </c>
      <c r="G2" t="s">
        <v>145</v>
      </c>
    </row>
    <row r="3" spans="1:9" ht="15.75" thickBot="1" x14ac:dyDescent="0.3">
      <c r="A3" s="10" t="s">
        <v>131</v>
      </c>
      <c r="B3" s="68">
        <v>10.62</v>
      </c>
      <c r="C3" s="31">
        <v>180</v>
      </c>
      <c r="D3" s="69">
        <v>1911.6</v>
      </c>
      <c r="E3" s="26" t="s">
        <v>141</v>
      </c>
      <c r="H3" t="s">
        <v>71</v>
      </c>
      <c r="I3" s="49">
        <f>SUM(C2:C12)</f>
        <v>1375</v>
      </c>
    </row>
    <row r="4" spans="1:9" x14ac:dyDescent="0.25">
      <c r="A4" s="10" t="s">
        <v>132</v>
      </c>
      <c r="B4" s="68">
        <v>13.61</v>
      </c>
      <c r="C4" s="31">
        <v>20</v>
      </c>
      <c r="D4" s="69">
        <v>272.2</v>
      </c>
      <c r="E4" s="26" t="s">
        <v>142</v>
      </c>
    </row>
    <row r="5" spans="1:9" ht="15.75" thickBot="1" x14ac:dyDescent="0.3">
      <c r="A5" s="10" t="s">
        <v>133</v>
      </c>
      <c r="B5" s="68">
        <v>6.97</v>
      </c>
      <c r="C5" s="31">
        <v>150</v>
      </c>
      <c r="D5" s="69">
        <v>1045.5</v>
      </c>
      <c r="E5" s="26" t="s">
        <v>143</v>
      </c>
      <c r="G5" t="s">
        <v>149</v>
      </c>
    </row>
    <row r="6" spans="1:9" ht="15.75" thickBot="1" x14ac:dyDescent="0.3">
      <c r="A6" s="10" t="s">
        <v>134</v>
      </c>
      <c r="B6" s="68">
        <v>14.23</v>
      </c>
      <c r="C6" s="31">
        <v>100</v>
      </c>
      <c r="D6" s="69">
        <v>1423</v>
      </c>
      <c r="E6" s="26" t="s">
        <v>141</v>
      </c>
      <c r="H6" t="s">
        <v>71</v>
      </c>
      <c r="I6" s="49">
        <f>SUMIF(E2:E12,"Horizont",D2:D12)</f>
        <v>7178.5</v>
      </c>
    </row>
    <row r="7" spans="1:9" x14ac:dyDescent="0.25">
      <c r="A7" s="10" t="s">
        <v>135</v>
      </c>
      <c r="B7" s="68">
        <v>6.27</v>
      </c>
      <c r="C7" s="31">
        <v>20</v>
      </c>
      <c r="D7" s="69">
        <v>125.4</v>
      </c>
      <c r="E7" s="26" t="s">
        <v>144</v>
      </c>
    </row>
    <row r="8" spans="1:9" ht="15.75" thickBot="1" x14ac:dyDescent="0.3">
      <c r="A8" s="10" t="s">
        <v>136</v>
      </c>
      <c r="B8" s="68">
        <v>13.24</v>
      </c>
      <c r="C8" s="31">
        <v>200</v>
      </c>
      <c r="D8" s="69">
        <v>2648</v>
      </c>
      <c r="E8" s="26" t="s">
        <v>143</v>
      </c>
      <c r="G8" t="s">
        <v>146</v>
      </c>
    </row>
    <row r="9" spans="1:9" ht="15.75" thickBot="1" x14ac:dyDescent="0.3">
      <c r="A9" s="10" t="s">
        <v>137</v>
      </c>
      <c r="B9" s="68">
        <v>13.94</v>
      </c>
      <c r="C9" s="31">
        <v>250</v>
      </c>
      <c r="D9" s="69">
        <v>3485</v>
      </c>
      <c r="E9" s="26" t="s">
        <v>143</v>
      </c>
      <c r="H9" t="s">
        <v>71</v>
      </c>
      <c r="I9" s="74">
        <f>SUM(D2:D12)</f>
        <v>15371.349999999999</v>
      </c>
    </row>
    <row r="10" spans="1:9" x14ac:dyDescent="0.25">
      <c r="A10" s="10" t="s">
        <v>138</v>
      </c>
      <c r="B10" s="68">
        <v>9.6300000000000008</v>
      </c>
      <c r="C10" s="31">
        <v>180</v>
      </c>
      <c r="D10" s="69">
        <v>1733.4</v>
      </c>
      <c r="E10" s="26" t="s">
        <v>142</v>
      </c>
    </row>
    <row r="11" spans="1:9" ht="15.75" thickBot="1" x14ac:dyDescent="0.3">
      <c r="A11" s="10" t="s">
        <v>139</v>
      </c>
      <c r="B11" s="68">
        <v>12.02</v>
      </c>
      <c r="C11" s="31">
        <v>50</v>
      </c>
      <c r="D11" s="69">
        <v>601</v>
      </c>
      <c r="E11" s="26" t="s">
        <v>144</v>
      </c>
      <c r="G11" t="s">
        <v>147</v>
      </c>
    </row>
    <row r="12" spans="1:9" ht="15.75" thickBot="1" x14ac:dyDescent="0.3">
      <c r="A12" s="11" t="s">
        <v>140</v>
      </c>
      <c r="B12" s="72">
        <v>11.75</v>
      </c>
      <c r="C12" s="34">
        <v>75</v>
      </c>
      <c r="D12" s="73">
        <v>881.25</v>
      </c>
      <c r="E12" s="28" t="s">
        <v>142</v>
      </c>
      <c r="H12" t="s">
        <v>71</v>
      </c>
      <c r="I12" s="74">
        <f>ROUND(AVERAGE(B2:B12),0)</f>
        <v>11</v>
      </c>
    </row>
    <row r="14" spans="1:9" ht="15.75" thickBot="1" x14ac:dyDescent="0.3">
      <c r="G14" t="s">
        <v>148</v>
      </c>
    </row>
    <row r="15" spans="1:9" ht="15.75" thickBot="1" x14ac:dyDescent="0.3">
      <c r="H15" t="s">
        <v>71</v>
      </c>
      <c r="I15" s="49">
        <f>SUMIF(E2:E12,"Ikar",C2:C12)</f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1"/>
  <sheetViews>
    <sheetView workbookViewId="0">
      <selection activeCell="E2" sqref="E2"/>
    </sheetView>
  </sheetViews>
  <sheetFormatPr defaultRowHeight="15" x14ac:dyDescent="0.25"/>
  <cols>
    <col min="1" max="1" width="21.85546875" customWidth="1"/>
    <col min="2" max="2" width="11.28515625" customWidth="1"/>
    <col min="3" max="3" width="19.7109375" customWidth="1"/>
    <col min="4" max="4" width="14.85546875" customWidth="1"/>
    <col min="5" max="5" width="11.28515625" customWidth="1"/>
  </cols>
  <sheetData>
    <row r="1" spans="1:7" ht="15.75" thickBot="1" x14ac:dyDescent="0.3">
      <c r="A1" s="58" t="s">
        <v>150</v>
      </c>
      <c r="B1" s="59" t="s">
        <v>151</v>
      </c>
      <c r="C1" s="60" t="s">
        <v>152</v>
      </c>
      <c r="D1" s="81" t="s">
        <v>167</v>
      </c>
      <c r="E1" s="81" t="s">
        <v>172</v>
      </c>
    </row>
    <row r="2" spans="1:7" x14ac:dyDescent="0.25">
      <c r="A2" s="8" t="s">
        <v>153</v>
      </c>
      <c r="B2" s="29">
        <v>3</v>
      </c>
      <c r="C2" s="78">
        <v>1</v>
      </c>
      <c r="D2" s="82" t="str">
        <f>IF(AND(B2&gt;0,C2&gt;=5),"má nárok","nemá nárok")</f>
        <v>nemá nárok</v>
      </c>
      <c r="E2" s="18" t="str">
        <f>IF(OR(B2&gt;=3,C2&gt;5),"dostane","nedostane")</f>
        <v>dostane</v>
      </c>
      <c r="G2" t="s">
        <v>163</v>
      </c>
    </row>
    <row r="3" spans="1:7" x14ac:dyDescent="0.25">
      <c r="A3" s="10" t="s">
        <v>154</v>
      </c>
      <c r="B3" s="31">
        <v>0</v>
      </c>
      <c r="C3" s="79">
        <v>3</v>
      </c>
      <c r="D3" s="83" t="str">
        <f t="shared" ref="D3:D11" si="0">IF(AND(B3&gt;0,C3&gt;=5),"má nárok","nemá nárok")</f>
        <v>nemá nárok</v>
      </c>
      <c r="E3" s="19" t="str">
        <f t="shared" ref="E3:E11" si="1">IF(OR(B3&gt;=3,C3&gt;5),"dostane","nedostane")</f>
        <v>nedostane</v>
      </c>
      <c r="G3" t="s">
        <v>164</v>
      </c>
    </row>
    <row r="4" spans="1:7" x14ac:dyDescent="0.25">
      <c r="A4" s="10" t="s">
        <v>155</v>
      </c>
      <c r="B4" s="31">
        <v>1</v>
      </c>
      <c r="C4" s="79">
        <v>6</v>
      </c>
      <c r="D4" s="83" t="str">
        <f t="shared" si="0"/>
        <v>má nárok</v>
      </c>
      <c r="E4" s="19" t="str">
        <f t="shared" si="1"/>
        <v>dostane</v>
      </c>
      <c r="G4" t="s">
        <v>165</v>
      </c>
    </row>
    <row r="5" spans="1:7" x14ac:dyDescent="0.25">
      <c r="A5" s="10" t="s">
        <v>156</v>
      </c>
      <c r="B5" s="31">
        <v>2</v>
      </c>
      <c r="C5" s="79">
        <v>8</v>
      </c>
      <c r="D5" s="83" t="str">
        <f t="shared" si="0"/>
        <v>má nárok</v>
      </c>
      <c r="E5" s="19" t="str">
        <f t="shared" si="1"/>
        <v>dostane</v>
      </c>
      <c r="G5" t="s">
        <v>166</v>
      </c>
    </row>
    <row r="6" spans="1:7" x14ac:dyDescent="0.25">
      <c r="A6" s="10" t="s">
        <v>157</v>
      </c>
      <c r="B6" s="31">
        <v>3</v>
      </c>
      <c r="C6" s="79">
        <v>2</v>
      </c>
      <c r="D6" s="83" t="str">
        <f t="shared" si="0"/>
        <v>nemá nárok</v>
      </c>
      <c r="E6" s="19" t="str">
        <f t="shared" si="1"/>
        <v>dostane</v>
      </c>
      <c r="G6" t="s">
        <v>168</v>
      </c>
    </row>
    <row r="7" spans="1:7" x14ac:dyDescent="0.25">
      <c r="A7" s="10" t="s">
        <v>158</v>
      </c>
      <c r="B7" s="31">
        <v>1</v>
      </c>
      <c r="C7" s="79">
        <v>5</v>
      </c>
      <c r="D7" s="83" t="str">
        <f t="shared" si="0"/>
        <v>má nárok</v>
      </c>
      <c r="E7" s="19" t="str">
        <f t="shared" si="1"/>
        <v>nedostane</v>
      </c>
    </row>
    <row r="8" spans="1:7" x14ac:dyDescent="0.25">
      <c r="A8" s="10" t="s">
        <v>159</v>
      </c>
      <c r="B8" s="31">
        <v>1</v>
      </c>
      <c r="C8" s="79">
        <v>6</v>
      </c>
      <c r="D8" s="83" t="str">
        <f t="shared" si="0"/>
        <v>má nárok</v>
      </c>
      <c r="E8" s="19" t="str">
        <f t="shared" si="1"/>
        <v>dostane</v>
      </c>
      <c r="G8" t="s">
        <v>169</v>
      </c>
    </row>
    <row r="9" spans="1:7" x14ac:dyDescent="0.25">
      <c r="A9" s="10" t="s">
        <v>160</v>
      </c>
      <c r="B9" s="31">
        <v>0</v>
      </c>
      <c r="C9" s="79">
        <v>5</v>
      </c>
      <c r="D9" s="83" t="str">
        <f t="shared" si="0"/>
        <v>nemá nárok</v>
      </c>
      <c r="E9" s="19" t="str">
        <f t="shared" si="1"/>
        <v>nedostane</v>
      </c>
      <c r="G9" t="s">
        <v>170</v>
      </c>
    </row>
    <row r="10" spans="1:7" x14ac:dyDescent="0.25">
      <c r="A10" s="10" t="s">
        <v>161</v>
      </c>
      <c r="B10" s="31">
        <v>0</v>
      </c>
      <c r="C10" s="79">
        <v>9</v>
      </c>
      <c r="D10" s="83" t="str">
        <f t="shared" si="0"/>
        <v>nemá nárok</v>
      </c>
      <c r="E10" s="19" t="str">
        <f t="shared" si="1"/>
        <v>dostane</v>
      </c>
      <c r="G10" t="s">
        <v>171</v>
      </c>
    </row>
    <row r="11" spans="1:7" ht="15.75" thickBot="1" x14ac:dyDescent="0.3">
      <c r="A11" s="11" t="s">
        <v>162</v>
      </c>
      <c r="B11" s="34">
        <v>0</v>
      </c>
      <c r="C11" s="80">
        <v>1</v>
      </c>
      <c r="D11" s="84" t="str">
        <f t="shared" si="0"/>
        <v>nemá nárok</v>
      </c>
      <c r="E11" s="20" t="str">
        <f t="shared" si="1"/>
        <v>nedostane</v>
      </c>
    </row>
  </sheetData>
  <conditionalFormatting sqref="D2:D11">
    <cfRule type="cellIs" dxfId="0" priority="1" operator="equal">
      <formula>"nemá nárok"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18"/>
  <sheetViews>
    <sheetView workbookViewId="0">
      <selection activeCell="F16" sqref="F16"/>
    </sheetView>
  </sheetViews>
  <sheetFormatPr defaultRowHeight="15" x14ac:dyDescent="0.25"/>
  <cols>
    <col min="1" max="1" width="33.85546875" customWidth="1"/>
    <col min="2" max="2" width="31.42578125" customWidth="1"/>
    <col min="11" max="11" width="10.42578125" customWidth="1"/>
    <col min="12" max="12" width="19.42578125" customWidth="1"/>
  </cols>
  <sheetData>
    <row r="1" spans="1:12" ht="15.75" thickBot="1" x14ac:dyDescent="0.3">
      <c r="A1" s="51" t="s">
        <v>150</v>
      </c>
      <c r="B1" s="52" t="s">
        <v>204</v>
      </c>
    </row>
    <row r="2" spans="1:12" x14ac:dyDescent="0.25">
      <c r="A2" t="s">
        <v>205</v>
      </c>
      <c r="B2" s="1">
        <v>34</v>
      </c>
    </row>
    <row r="3" spans="1:12" x14ac:dyDescent="0.25">
      <c r="A3" t="s">
        <v>206</v>
      </c>
      <c r="B3" s="1">
        <v>22</v>
      </c>
      <c r="D3" t="s">
        <v>216</v>
      </c>
    </row>
    <row r="4" spans="1:12" x14ac:dyDescent="0.25">
      <c r="A4" t="s">
        <v>207</v>
      </c>
      <c r="B4" s="1">
        <v>67</v>
      </c>
      <c r="D4" t="s">
        <v>217</v>
      </c>
    </row>
    <row r="5" spans="1:12" x14ac:dyDescent="0.25">
      <c r="A5" t="s">
        <v>208</v>
      </c>
      <c r="B5" s="1">
        <v>12</v>
      </c>
    </row>
    <row r="6" spans="1:12" x14ac:dyDescent="0.25">
      <c r="A6" t="s">
        <v>209</v>
      </c>
      <c r="B6" s="1">
        <v>89</v>
      </c>
      <c r="D6" t="s">
        <v>218</v>
      </c>
    </row>
    <row r="7" spans="1:12" x14ac:dyDescent="0.25">
      <c r="A7" t="s">
        <v>210</v>
      </c>
      <c r="B7" s="1">
        <v>24</v>
      </c>
      <c r="D7" t="s">
        <v>219</v>
      </c>
    </row>
    <row r="8" spans="1:12" ht="15.75" thickBot="1" x14ac:dyDescent="0.3">
      <c r="A8" t="s">
        <v>211</v>
      </c>
      <c r="B8" s="1">
        <v>43</v>
      </c>
    </row>
    <row r="9" spans="1:12" ht="15.75" thickBot="1" x14ac:dyDescent="0.3">
      <c r="A9" t="s">
        <v>212</v>
      </c>
      <c r="B9" s="1">
        <v>99</v>
      </c>
      <c r="D9" t="s">
        <v>220</v>
      </c>
      <c r="K9" t="s">
        <v>76</v>
      </c>
      <c r="L9" s="49" t="str">
        <f>INDEX(A2:A12,MATCH(MIN(B2:B12),B2:B12,0))</f>
        <v>Prešporská Jolana</v>
      </c>
    </row>
    <row r="10" spans="1:12" ht="15.75" thickBot="1" x14ac:dyDescent="0.3">
      <c r="A10" t="s">
        <v>213</v>
      </c>
      <c r="B10" s="1">
        <v>102</v>
      </c>
    </row>
    <row r="11" spans="1:12" ht="15.75" thickBot="1" x14ac:dyDescent="0.3">
      <c r="A11" t="s">
        <v>214</v>
      </c>
      <c r="B11" s="1">
        <v>105</v>
      </c>
      <c r="D11" t="s">
        <v>221</v>
      </c>
      <c r="K11" t="s">
        <v>76</v>
      </c>
      <c r="L11" s="49" t="str">
        <f>INDEX(A2:A12,MATCH(MAX(B2:B12),B2:B12,0))</f>
        <v>Pokorný Matej</v>
      </c>
    </row>
    <row r="12" spans="1:12" x14ac:dyDescent="0.25">
      <c r="A12" t="s">
        <v>215</v>
      </c>
      <c r="B12" s="1">
        <v>124</v>
      </c>
    </row>
    <row r="13" spans="1:12" ht="15.75" thickBot="1" x14ac:dyDescent="0.3"/>
    <row r="14" spans="1:12" x14ac:dyDescent="0.25">
      <c r="A14" s="53" t="s">
        <v>150</v>
      </c>
      <c r="B14" s="54" t="s">
        <v>204</v>
      </c>
    </row>
    <row r="15" spans="1:12" ht="15.75" thickBot="1" x14ac:dyDescent="0.3">
      <c r="A15" s="100" t="s">
        <v>206</v>
      </c>
      <c r="B15" s="101">
        <f>VLOOKUP(A15,A2:B12,2,0)</f>
        <v>22</v>
      </c>
    </row>
    <row r="16" spans="1:12" ht="15.75" thickBot="1" x14ac:dyDescent="0.3"/>
    <row r="17" spans="1:2" x14ac:dyDescent="0.25">
      <c r="A17" s="98" t="s">
        <v>204</v>
      </c>
      <c r="B17" s="99" t="s">
        <v>150</v>
      </c>
    </row>
    <row r="18" spans="1:2" ht="15.75" thickBot="1" x14ac:dyDescent="0.3">
      <c r="A18" s="33">
        <v>34</v>
      </c>
      <c r="B18" s="35" t="str">
        <f>INDEX(A2:A12,MATCH(A18,B2:B12,0))</f>
        <v>Hraško Ján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20" sqref="F20"/>
    </sheetView>
  </sheetViews>
  <sheetFormatPr defaultRowHeight="15" x14ac:dyDescent="0.25"/>
  <cols>
    <col min="1" max="1" width="21.85546875" customWidth="1"/>
    <col min="2" max="2" width="12.42578125" customWidth="1"/>
    <col min="3" max="3" width="11.5703125" customWidth="1"/>
    <col min="5" max="5" width="10.28515625" customWidth="1"/>
  </cols>
  <sheetData>
    <row r="1" spans="1:6" ht="15.75" thickBot="1" x14ac:dyDescent="0.3">
      <c r="A1" s="51" t="s">
        <v>222</v>
      </c>
      <c r="B1" s="52" t="s">
        <v>223</v>
      </c>
      <c r="C1" s="102"/>
      <c r="D1" s="102"/>
      <c r="E1" s="102"/>
      <c r="F1" s="103"/>
    </row>
    <row r="2" spans="1:6" x14ac:dyDescent="0.25">
      <c r="A2" s="104" t="s">
        <v>224</v>
      </c>
      <c r="B2" s="105" t="s">
        <v>232</v>
      </c>
      <c r="C2" s="106"/>
      <c r="D2" s="106"/>
      <c r="E2" s="106"/>
      <c r="F2" s="86"/>
    </row>
    <row r="3" spans="1:6" x14ac:dyDescent="0.25">
      <c r="A3" s="104" t="s">
        <v>63</v>
      </c>
      <c r="B3" s="105" t="s">
        <v>233</v>
      </c>
      <c r="C3" s="106"/>
      <c r="D3" s="106" t="s">
        <v>237</v>
      </c>
      <c r="E3" s="106" t="s">
        <v>63</v>
      </c>
      <c r="F3" s="86" t="str">
        <f>VLOOKUP(E3,A2:B10,2,0)</f>
        <v>***</v>
      </c>
    </row>
    <row r="4" spans="1:6" x14ac:dyDescent="0.25">
      <c r="A4" s="104" t="s">
        <v>225</v>
      </c>
      <c r="B4" s="105" t="s">
        <v>234</v>
      </c>
      <c r="C4" s="106"/>
      <c r="D4" s="106" t="s">
        <v>238</v>
      </c>
      <c r="E4" s="106" t="s">
        <v>228</v>
      </c>
      <c r="F4" s="86" t="str">
        <f>VLOOKUP(E4,A3:B11,2,0)</f>
        <v>*</v>
      </c>
    </row>
    <row r="5" spans="1:6" ht="15.75" thickBot="1" x14ac:dyDescent="0.3">
      <c r="A5" s="104" t="s">
        <v>226</v>
      </c>
      <c r="B5" s="105" t="s">
        <v>235</v>
      </c>
      <c r="C5" s="106"/>
      <c r="D5" s="106"/>
      <c r="E5" s="106"/>
      <c r="F5" s="86"/>
    </row>
    <row r="6" spans="1:6" ht="15.75" thickBot="1" x14ac:dyDescent="0.3">
      <c r="A6" s="104" t="s">
        <v>227</v>
      </c>
      <c r="B6" s="105" t="s">
        <v>233</v>
      </c>
      <c r="C6" s="106"/>
      <c r="D6" s="110" t="s">
        <v>239</v>
      </c>
      <c r="E6" s="111" t="str">
        <f>IF(LEN(F3)&gt;LEN(F4),E3,E4)</f>
        <v>Bratislava</v>
      </c>
      <c r="F6" s="86"/>
    </row>
    <row r="7" spans="1:6" x14ac:dyDescent="0.25">
      <c r="A7" s="104" t="s">
        <v>228</v>
      </c>
      <c r="B7" s="105" t="s">
        <v>236</v>
      </c>
      <c r="C7" s="106"/>
      <c r="D7" s="106"/>
      <c r="E7" s="106"/>
      <c r="F7" s="86"/>
    </row>
    <row r="8" spans="1:6" x14ac:dyDescent="0.25">
      <c r="A8" s="104" t="s">
        <v>229</v>
      </c>
      <c r="B8" s="105" t="s">
        <v>232</v>
      </c>
      <c r="C8" s="106"/>
      <c r="D8" s="106"/>
      <c r="E8" s="106"/>
      <c r="F8" s="86"/>
    </row>
    <row r="9" spans="1:6" x14ac:dyDescent="0.25">
      <c r="A9" s="104" t="s">
        <v>230</v>
      </c>
      <c r="B9" s="105" t="s">
        <v>234</v>
      </c>
      <c r="C9" s="106"/>
      <c r="D9" s="106"/>
      <c r="E9" s="106"/>
      <c r="F9" s="86"/>
    </row>
    <row r="10" spans="1:6" ht="15.75" thickBot="1" x14ac:dyDescent="0.3">
      <c r="A10" s="107" t="s">
        <v>231</v>
      </c>
      <c r="B10" s="108" t="s">
        <v>233</v>
      </c>
      <c r="C10" s="109"/>
      <c r="D10" s="109"/>
      <c r="E10" s="109"/>
      <c r="F10" s="87"/>
    </row>
    <row r="12" spans="1:6" x14ac:dyDescent="0.25">
      <c r="A12" s="113" t="s">
        <v>240</v>
      </c>
      <c r="C12" s="114" t="s">
        <v>241</v>
      </c>
    </row>
    <row r="13" spans="1:6" x14ac:dyDescent="0.25">
      <c r="A13" s="112" t="s">
        <v>242</v>
      </c>
      <c r="C13" t="str">
        <f>RIGHT(A13,LEN(A13)-SEARCH(" ",A13))</f>
        <v>Antalic</v>
      </c>
      <c r="E13" t="s">
        <v>246</v>
      </c>
    </row>
    <row r="14" spans="1:6" x14ac:dyDescent="0.25">
      <c r="A14" s="112" t="s">
        <v>243</v>
      </c>
      <c r="C14" t="str">
        <f t="shared" ref="C14:C16" si="0">RIGHT(A14,LEN(A14)-SEARCH(" ",A14))</f>
        <v>Cibulková</v>
      </c>
      <c r="E14" t="s">
        <v>247</v>
      </c>
    </row>
    <row r="15" spans="1:6" x14ac:dyDescent="0.25">
      <c r="A15" s="112" t="s">
        <v>244</v>
      </c>
      <c r="C15" t="str">
        <f t="shared" si="0"/>
        <v>Damborská</v>
      </c>
      <c r="E15" t="s">
        <v>248</v>
      </c>
    </row>
    <row r="16" spans="1:6" x14ac:dyDescent="0.25">
      <c r="A16" s="112" t="s">
        <v>245</v>
      </c>
      <c r="C16" t="str">
        <f t="shared" si="0"/>
        <v>Famfulák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6"/>
  <sheetViews>
    <sheetView workbookViewId="0">
      <selection activeCell="B3" sqref="B3"/>
    </sheetView>
  </sheetViews>
  <sheetFormatPr defaultRowHeight="15" x14ac:dyDescent="0.25"/>
  <cols>
    <col min="1" max="1" width="20.28515625" customWidth="1"/>
    <col min="2" max="2" width="18.5703125" customWidth="1"/>
    <col min="3" max="3" width="17.28515625" customWidth="1"/>
    <col min="4" max="4" width="17.5703125" customWidth="1"/>
    <col min="6" max="6" width="14.28515625" customWidth="1"/>
    <col min="7" max="7" width="13.7109375" customWidth="1"/>
  </cols>
  <sheetData>
    <row r="1" spans="1:7" ht="15.75" thickBot="1" x14ac:dyDescent="0.3">
      <c r="A1" s="53" t="s">
        <v>173</v>
      </c>
      <c r="B1" s="54" t="s">
        <v>174</v>
      </c>
      <c r="C1" s="91" t="s">
        <v>175</v>
      </c>
      <c r="D1" s="92" t="s">
        <v>176</v>
      </c>
    </row>
    <row r="2" spans="1:7" x14ac:dyDescent="0.25">
      <c r="A2" s="88">
        <v>2</v>
      </c>
      <c r="B2" s="75" t="str">
        <f>INDEX($C$2:$C$26,MATCH(A2,$D$2:$D$26,0))</f>
        <v>Bratislava</v>
      </c>
      <c r="C2" s="8" t="s">
        <v>177</v>
      </c>
      <c r="D2" s="93">
        <v>48</v>
      </c>
      <c r="F2" t="s">
        <v>199</v>
      </c>
    </row>
    <row r="3" spans="1:7" x14ac:dyDescent="0.25">
      <c r="A3" s="89">
        <v>31</v>
      </c>
      <c r="B3" s="76" t="str">
        <f t="shared" ref="B3:B26" si="0">INDEX($C$2:$C$26,MATCH(A3,$D$2:$D$26,0))</f>
        <v>Dunajská Streda</v>
      </c>
      <c r="C3" s="10" t="s">
        <v>178</v>
      </c>
      <c r="D3" s="94">
        <v>54</v>
      </c>
    </row>
    <row r="4" spans="1:7" x14ac:dyDescent="0.25">
      <c r="A4" s="89">
        <v>32</v>
      </c>
      <c r="B4" s="76" t="str">
        <f t="shared" si="0"/>
        <v>Trenčín</v>
      </c>
      <c r="C4" s="10" t="s">
        <v>63</v>
      </c>
      <c r="D4" s="94">
        <v>2</v>
      </c>
      <c r="F4" t="s">
        <v>200</v>
      </c>
    </row>
    <row r="5" spans="1:7" x14ac:dyDescent="0.25">
      <c r="A5" s="89">
        <v>33</v>
      </c>
      <c r="B5" s="76" t="str">
        <f t="shared" si="0"/>
        <v>Trnava</v>
      </c>
      <c r="C5" s="10" t="s">
        <v>179</v>
      </c>
      <c r="D5" s="94">
        <v>31</v>
      </c>
      <c r="F5" t="s">
        <v>201</v>
      </c>
    </row>
    <row r="6" spans="1:7" x14ac:dyDescent="0.25">
      <c r="A6" s="89">
        <v>34</v>
      </c>
      <c r="B6" s="76" t="str">
        <f t="shared" si="0"/>
        <v>Senica</v>
      </c>
      <c r="C6" s="10" t="s">
        <v>180</v>
      </c>
      <c r="D6" s="94">
        <v>57</v>
      </c>
    </row>
    <row r="7" spans="1:7" ht="15.75" thickBot="1" x14ac:dyDescent="0.3">
      <c r="A7" s="89">
        <v>35</v>
      </c>
      <c r="B7" s="76" t="str">
        <f t="shared" si="0"/>
        <v>Nové Zámky</v>
      </c>
      <c r="C7" s="10" t="s">
        <v>181</v>
      </c>
      <c r="D7" s="94">
        <v>55</v>
      </c>
    </row>
    <row r="8" spans="1:7" ht="15.75" thickBot="1" x14ac:dyDescent="0.3">
      <c r="A8" s="89">
        <v>36</v>
      </c>
      <c r="B8" s="76" t="str">
        <f t="shared" si="0"/>
        <v>Levice</v>
      </c>
      <c r="C8" s="10" t="s">
        <v>182</v>
      </c>
      <c r="D8" s="94">
        <v>36</v>
      </c>
      <c r="F8" s="96" t="s">
        <v>202</v>
      </c>
      <c r="G8" s="97" t="s">
        <v>203</v>
      </c>
    </row>
    <row r="9" spans="1:7" x14ac:dyDescent="0.25">
      <c r="A9" s="89">
        <v>37</v>
      </c>
      <c r="B9" s="76" t="str">
        <f t="shared" si="0"/>
        <v>Nitra</v>
      </c>
      <c r="C9" s="10" t="s">
        <v>183</v>
      </c>
      <c r="D9" s="94">
        <v>44</v>
      </c>
      <c r="F9" s="85">
        <v>2</v>
      </c>
      <c r="G9" s="1" t="str">
        <f>VLOOKUP(F9,A2:B26,2,0)</f>
        <v>Bratislava</v>
      </c>
    </row>
    <row r="10" spans="1:7" x14ac:dyDescent="0.25">
      <c r="A10" s="89">
        <v>38</v>
      </c>
      <c r="B10" s="76" t="str">
        <f t="shared" si="0"/>
        <v>Topoľčany</v>
      </c>
      <c r="C10" s="10" t="s">
        <v>184</v>
      </c>
      <c r="D10" s="94">
        <v>47</v>
      </c>
    </row>
    <row r="11" spans="1:7" x14ac:dyDescent="0.25">
      <c r="A11" s="89">
        <v>41</v>
      </c>
      <c r="B11" s="76" t="str">
        <f t="shared" si="0"/>
        <v>Žilina</v>
      </c>
      <c r="C11" s="10" t="s">
        <v>185</v>
      </c>
      <c r="D11" s="94">
        <v>43</v>
      </c>
    </row>
    <row r="12" spans="1:7" x14ac:dyDescent="0.25">
      <c r="A12" s="89">
        <v>42</v>
      </c>
      <c r="B12" s="76" t="str">
        <f t="shared" si="0"/>
        <v>Považská Bystrica</v>
      </c>
      <c r="C12" s="10" t="s">
        <v>186</v>
      </c>
      <c r="D12" s="94">
        <v>56</v>
      </c>
    </row>
    <row r="13" spans="1:7" x14ac:dyDescent="0.25">
      <c r="A13" s="89">
        <v>43</v>
      </c>
      <c r="B13" s="76" t="str">
        <f t="shared" si="0"/>
        <v>Martin</v>
      </c>
      <c r="C13" s="10" t="s">
        <v>64</v>
      </c>
      <c r="D13" s="94">
        <v>37</v>
      </c>
    </row>
    <row r="14" spans="1:7" x14ac:dyDescent="0.25">
      <c r="A14" s="89">
        <v>44</v>
      </c>
      <c r="B14" s="76" t="str">
        <f t="shared" si="0"/>
        <v>Liptovský Mikuláš</v>
      </c>
      <c r="C14" s="10" t="s">
        <v>187</v>
      </c>
      <c r="D14" s="94">
        <v>35</v>
      </c>
    </row>
    <row r="15" spans="1:7" x14ac:dyDescent="0.25">
      <c r="A15" s="89">
        <v>45</v>
      </c>
      <c r="B15" s="76" t="str">
        <f t="shared" si="0"/>
        <v>Zvolen</v>
      </c>
      <c r="C15" s="10" t="s">
        <v>188</v>
      </c>
      <c r="D15" s="94">
        <v>52</v>
      </c>
    </row>
    <row r="16" spans="1:7" x14ac:dyDescent="0.25">
      <c r="A16" s="89">
        <v>46</v>
      </c>
      <c r="B16" s="76" t="str">
        <f t="shared" si="0"/>
        <v>Prievidza</v>
      </c>
      <c r="C16" s="10" t="s">
        <v>189</v>
      </c>
      <c r="D16" s="94">
        <v>42</v>
      </c>
    </row>
    <row r="17" spans="1:4" x14ac:dyDescent="0.25">
      <c r="A17" s="89">
        <v>47</v>
      </c>
      <c r="B17" s="76" t="str">
        <f t="shared" si="0"/>
        <v>Lučenec</v>
      </c>
      <c r="C17" s="10" t="s">
        <v>190</v>
      </c>
      <c r="D17" s="94">
        <v>51</v>
      </c>
    </row>
    <row r="18" spans="1:4" x14ac:dyDescent="0.25">
      <c r="A18" s="89">
        <v>48</v>
      </c>
      <c r="B18" s="76" t="str">
        <f t="shared" si="0"/>
        <v>Banská Bystrica</v>
      </c>
      <c r="C18" s="10" t="s">
        <v>191</v>
      </c>
      <c r="D18" s="94">
        <v>46</v>
      </c>
    </row>
    <row r="19" spans="1:4" x14ac:dyDescent="0.25">
      <c r="A19" s="89">
        <v>51</v>
      </c>
      <c r="B19" s="76" t="str">
        <f t="shared" si="0"/>
        <v>Prešov</v>
      </c>
      <c r="C19" s="10" t="s">
        <v>192</v>
      </c>
      <c r="D19" s="94">
        <v>58</v>
      </c>
    </row>
    <row r="20" spans="1:4" x14ac:dyDescent="0.25">
      <c r="A20" s="89">
        <v>52</v>
      </c>
      <c r="B20" s="76" t="str">
        <f t="shared" si="0"/>
        <v>Poprad</v>
      </c>
      <c r="C20" s="10" t="s">
        <v>193</v>
      </c>
      <c r="D20" s="94">
        <v>34</v>
      </c>
    </row>
    <row r="21" spans="1:4" x14ac:dyDescent="0.25">
      <c r="A21" s="89">
        <v>53</v>
      </c>
      <c r="B21" s="76" t="str">
        <f t="shared" si="0"/>
        <v>Spišská Nová Ves</v>
      </c>
      <c r="C21" s="10" t="s">
        <v>194</v>
      </c>
      <c r="D21" s="94">
        <v>53</v>
      </c>
    </row>
    <row r="22" spans="1:4" x14ac:dyDescent="0.25">
      <c r="A22" s="89">
        <v>54</v>
      </c>
      <c r="B22" s="76" t="str">
        <f t="shared" si="0"/>
        <v>Bardejov</v>
      </c>
      <c r="C22" s="10" t="s">
        <v>195</v>
      </c>
      <c r="D22" s="94">
        <v>38</v>
      </c>
    </row>
    <row r="23" spans="1:4" x14ac:dyDescent="0.25">
      <c r="A23" s="89">
        <v>55</v>
      </c>
      <c r="B23" s="76" t="str">
        <f t="shared" si="0"/>
        <v>Košice</v>
      </c>
      <c r="C23" s="10" t="s">
        <v>196</v>
      </c>
      <c r="D23" s="94">
        <v>32</v>
      </c>
    </row>
    <row r="24" spans="1:4" x14ac:dyDescent="0.25">
      <c r="A24" s="89">
        <v>56</v>
      </c>
      <c r="B24" s="76" t="str">
        <f t="shared" si="0"/>
        <v>Michalovce</v>
      </c>
      <c r="C24" s="10" t="s">
        <v>62</v>
      </c>
      <c r="D24" s="94">
        <v>33</v>
      </c>
    </row>
    <row r="25" spans="1:4" x14ac:dyDescent="0.25">
      <c r="A25" s="89">
        <v>57</v>
      </c>
      <c r="B25" s="76" t="str">
        <f t="shared" si="0"/>
        <v>Humenné</v>
      </c>
      <c r="C25" s="10" t="s">
        <v>197</v>
      </c>
      <c r="D25" s="94">
        <v>45</v>
      </c>
    </row>
    <row r="26" spans="1:4" ht="15.75" thickBot="1" x14ac:dyDescent="0.3">
      <c r="A26" s="90">
        <v>58</v>
      </c>
      <c r="B26" s="77" t="str">
        <f t="shared" si="0"/>
        <v>Rožňava</v>
      </c>
      <c r="C26" s="11" t="s">
        <v>198</v>
      </c>
      <c r="D26" s="95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ceny</vt:lpstr>
      <vt:lpstr>brigádnici</vt:lpstr>
      <vt:lpstr>rieky</vt:lpstr>
      <vt:lpstr>knihy</vt:lpstr>
      <vt:lpstr>zamestnanci</vt:lpstr>
      <vt:lpstr>zamestnanci 2</vt:lpstr>
      <vt:lpstr>textové f.</vt:lpstr>
      <vt:lpstr>mestá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MarcelaH</cp:lastModifiedBy>
  <dcterms:created xsi:type="dcterms:W3CDTF">2013-04-01T13:23:48Z</dcterms:created>
  <dcterms:modified xsi:type="dcterms:W3CDTF">2015-03-15T12:39:56Z</dcterms:modified>
</cp:coreProperties>
</file>